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iv10321\Desktop\VO\Cesta\"/>
    </mc:Choice>
  </mc:AlternateContent>
  <bookViews>
    <workbookView xWindow="0" yWindow="0" windowWidth="20490" windowHeight="7755"/>
  </bookViews>
  <sheets>
    <sheet name="Rekapitulácia stavby" sheetId="1" r:id="rId1"/>
    <sheet name="MST-2019-001 - Rekonštruk..." sheetId="2" r:id="rId2"/>
  </sheets>
  <definedNames>
    <definedName name="_xlnm.Print_Titles" localSheetId="1">'MST-2019-001 - Rekonštruk...'!$118:$118</definedName>
    <definedName name="_xlnm.Print_Titles" localSheetId="0">'Rekapitulácia stavby'!$85:$85</definedName>
    <definedName name="_xlnm.Print_Area" localSheetId="1">'MST-2019-001 - Rekonštruk...'!$C$4:$Q$70,'MST-2019-001 - Rekonštruk...'!$C$76:$Q$103,'MST-2019-001 - Rekonštruk...'!$C$109:$Q$156</definedName>
    <definedName name="_xlnm.Print_Area" localSheetId="0">'Rekapitulácia stavby'!$C$4:$AP$70,'Rekapitulácia stavby'!$C$76:$AP$96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Y88" i="1" l="1"/>
  <c r="AX88" i="1"/>
  <c r="BI156" i="2"/>
  <c r="BH156" i="2"/>
  <c r="BG156" i="2"/>
  <c r="BE156" i="2"/>
  <c r="BK156" i="2"/>
  <c r="N156" i="2" s="1"/>
  <c r="BF156" i="2" s="1"/>
  <c r="BI155" i="2"/>
  <c r="BH155" i="2"/>
  <c r="BG155" i="2"/>
  <c r="BF155" i="2"/>
  <c r="BE155" i="2"/>
  <c r="N155" i="2"/>
  <c r="BK155" i="2"/>
  <c r="BI154" i="2"/>
  <c r="BH154" i="2"/>
  <c r="BG154" i="2"/>
  <c r="BF154" i="2"/>
  <c r="BE154" i="2"/>
  <c r="N154" i="2"/>
  <c r="BK154" i="2"/>
  <c r="BK153" i="2" s="1"/>
  <c r="N153" i="2" s="1"/>
  <c r="N93" i="2" s="1"/>
  <c r="BI152" i="2"/>
  <c r="BH152" i="2"/>
  <c r="BG152" i="2"/>
  <c r="BE152" i="2"/>
  <c r="AA152" i="2"/>
  <c r="AA151" i="2" s="1"/>
  <c r="Y152" i="2"/>
  <c r="Y151" i="2" s="1"/>
  <c r="W152" i="2"/>
  <c r="W151" i="2" s="1"/>
  <c r="BK152" i="2"/>
  <c r="BK151" i="2" s="1"/>
  <c r="N151" i="2" s="1"/>
  <c r="N92" i="2" s="1"/>
  <c r="N152" i="2"/>
  <c r="BF152" i="2" s="1"/>
  <c r="BI150" i="2"/>
  <c r="BH150" i="2"/>
  <c r="BG150" i="2"/>
  <c r="BE150" i="2"/>
  <c r="AA150" i="2"/>
  <c r="Y150" i="2"/>
  <c r="W150" i="2"/>
  <c r="BK150" i="2"/>
  <c r="N150" i="2"/>
  <c r="BF150" i="2" s="1"/>
  <c r="BI149" i="2"/>
  <c r="BH149" i="2"/>
  <c r="BG149" i="2"/>
  <c r="BF149" i="2"/>
  <c r="BE149" i="2"/>
  <c r="AA149" i="2"/>
  <c r="Y149" i="2"/>
  <c r="W149" i="2"/>
  <c r="BK149" i="2"/>
  <c r="N149" i="2"/>
  <c r="BI148" i="2"/>
  <c r="BH148" i="2"/>
  <c r="BG148" i="2"/>
  <c r="BE148" i="2"/>
  <c r="AA148" i="2"/>
  <c r="Y148" i="2"/>
  <c r="W148" i="2"/>
  <c r="BK148" i="2"/>
  <c r="N148" i="2"/>
  <c r="BF148" i="2" s="1"/>
  <c r="BI147" i="2"/>
  <c r="BH147" i="2"/>
  <c r="BG147" i="2"/>
  <c r="BE147" i="2"/>
  <c r="AA147" i="2"/>
  <c r="Y147" i="2"/>
  <c r="W147" i="2"/>
  <c r="BK147" i="2"/>
  <c r="N147" i="2"/>
  <c r="BF147" i="2" s="1"/>
  <c r="BI146" i="2"/>
  <c r="BH146" i="2"/>
  <c r="BG146" i="2"/>
  <c r="BE146" i="2"/>
  <c r="AA146" i="2"/>
  <c r="Y146" i="2"/>
  <c r="W146" i="2"/>
  <c r="BK146" i="2"/>
  <c r="N146" i="2"/>
  <c r="BF146" i="2" s="1"/>
  <c r="BI145" i="2"/>
  <c r="BH145" i="2"/>
  <c r="BG145" i="2"/>
  <c r="BF145" i="2"/>
  <c r="BE145" i="2"/>
  <c r="AA145" i="2"/>
  <c r="Y145" i="2"/>
  <c r="W145" i="2"/>
  <c r="BK145" i="2"/>
  <c r="N145" i="2"/>
  <c r="BI144" i="2"/>
  <c r="BH144" i="2"/>
  <c r="BG144" i="2"/>
  <c r="BE144" i="2"/>
  <c r="AA144" i="2"/>
  <c r="Y144" i="2"/>
  <c r="W144" i="2"/>
  <c r="BK144" i="2"/>
  <c r="N144" i="2"/>
  <c r="BF144" i="2" s="1"/>
  <c r="BI143" i="2"/>
  <c r="BH143" i="2"/>
  <c r="BG143" i="2"/>
  <c r="BE143" i="2"/>
  <c r="AA143" i="2"/>
  <c r="Y143" i="2"/>
  <c r="W143" i="2"/>
  <c r="BK143" i="2"/>
  <c r="N143" i="2"/>
  <c r="BF143" i="2" s="1"/>
  <c r="BI142" i="2"/>
  <c r="BH142" i="2"/>
  <c r="BG142" i="2"/>
  <c r="BE142" i="2"/>
  <c r="AA142" i="2"/>
  <c r="Y142" i="2"/>
  <c r="W142" i="2"/>
  <c r="BK142" i="2"/>
  <c r="N142" i="2"/>
  <c r="BF142" i="2" s="1"/>
  <c r="BI141" i="2"/>
  <c r="BH141" i="2"/>
  <c r="BG141" i="2"/>
  <c r="BF141" i="2"/>
  <c r="BE141" i="2"/>
  <c r="AA141" i="2"/>
  <c r="Y141" i="2"/>
  <c r="W141" i="2"/>
  <c r="BK141" i="2"/>
  <c r="N141" i="2"/>
  <c r="BI140" i="2"/>
  <c r="BH140" i="2"/>
  <c r="BG140" i="2"/>
  <c r="BE140" i="2"/>
  <c r="AA140" i="2"/>
  <c r="Y140" i="2"/>
  <c r="W140" i="2"/>
  <c r="BK140" i="2"/>
  <c r="N140" i="2"/>
  <c r="BF140" i="2" s="1"/>
  <c r="BI139" i="2"/>
  <c r="BH139" i="2"/>
  <c r="BG139" i="2"/>
  <c r="BE139" i="2"/>
  <c r="AA139" i="2"/>
  <c r="Y139" i="2"/>
  <c r="W139" i="2"/>
  <c r="BK139" i="2"/>
  <c r="N139" i="2"/>
  <c r="BF139" i="2" s="1"/>
  <c r="BI138" i="2"/>
  <c r="BH138" i="2"/>
  <c r="BG138" i="2"/>
  <c r="BE138" i="2"/>
  <c r="AA138" i="2"/>
  <c r="AA137" i="2" s="1"/>
  <c r="Y138" i="2"/>
  <c r="Y137" i="2" s="1"/>
  <c r="W138" i="2"/>
  <c r="W137" i="2" s="1"/>
  <c r="BK138" i="2"/>
  <c r="BK137" i="2" s="1"/>
  <c r="N137" i="2" s="1"/>
  <c r="N91" i="2" s="1"/>
  <c r="N138" i="2"/>
  <c r="BF138" i="2" s="1"/>
  <c r="BI135" i="2"/>
  <c r="BH135" i="2"/>
  <c r="BG135" i="2"/>
  <c r="BE135" i="2"/>
  <c r="AA135" i="2"/>
  <c r="Y135" i="2"/>
  <c r="W135" i="2"/>
  <c r="BK135" i="2"/>
  <c r="N135" i="2"/>
  <c r="BF135" i="2" s="1"/>
  <c r="BI133" i="2"/>
  <c r="BH133" i="2"/>
  <c r="BG133" i="2"/>
  <c r="BE133" i="2"/>
  <c r="AA133" i="2"/>
  <c r="Y133" i="2"/>
  <c r="W133" i="2"/>
  <c r="BK133" i="2"/>
  <c r="N133" i="2"/>
  <c r="BF133" i="2" s="1"/>
  <c r="BI131" i="2"/>
  <c r="BH131" i="2"/>
  <c r="BG131" i="2"/>
  <c r="BE131" i="2"/>
  <c r="AA131" i="2"/>
  <c r="Y131" i="2"/>
  <c r="W131" i="2"/>
  <c r="BK131" i="2"/>
  <c r="N131" i="2"/>
  <c r="BF131" i="2" s="1"/>
  <c r="BI129" i="2"/>
  <c r="BH129" i="2"/>
  <c r="BG129" i="2"/>
  <c r="BF129" i="2"/>
  <c r="BE129" i="2"/>
  <c r="AA129" i="2"/>
  <c r="Y129" i="2"/>
  <c r="W129" i="2"/>
  <c r="BK129" i="2"/>
  <c r="N129" i="2"/>
  <c r="BI127" i="2"/>
  <c r="BH127" i="2"/>
  <c r="BG127" i="2"/>
  <c r="BE127" i="2"/>
  <c r="AA127" i="2"/>
  <c r="AA126" i="2" s="1"/>
  <c r="Y127" i="2"/>
  <c r="Y126" i="2" s="1"/>
  <c r="W127" i="2"/>
  <c r="W126" i="2" s="1"/>
  <c r="BK127" i="2"/>
  <c r="BK126" i="2" s="1"/>
  <c r="N126" i="2" s="1"/>
  <c r="N90" i="2" s="1"/>
  <c r="N127" i="2"/>
  <c r="BF127" i="2" s="1"/>
  <c r="BI124" i="2"/>
  <c r="BH124" i="2"/>
  <c r="BG124" i="2"/>
  <c r="BE124" i="2"/>
  <c r="AA124" i="2"/>
  <c r="Y124" i="2"/>
  <c r="W124" i="2"/>
  <c r="BK124" i="2"/>
  <c r="N124" i="2"/>
  <c r="BF124" i="2" s="1"/>
  <c r="BI122" i="2"/>
  <c r="BH122" i="2"/>
  <c r="BG122" i="2"/>
  <c r="BE122" i="2"/>
  <c r="AA122" i="2"/>
  <c r="AA121" i="2" s="1"/>
  <c r="Y122" i="2"/>
  <c r="Y121" i="2" s="1"/>
  <c r="Y120" i="2" s="1"/>
  <c r="Y119" i="2" s="1"/>
  <c r="W122" i="2"/>
  <c r="W121" i="2" s="1"/>
  <c r="W120" i="2" s="1"/>
  <c r="W119" i="2" s="1"/>
  <c r="AU88" i="1" s="1"/>
  <c r="AU87" i="1" s="1"/>
  <c r="BK122" i="2"/>
  <c r="BK121" i="2" s="1"/>
  <c r="N122" i="2"/>
  <c r="BF122" i="2" s="1"/>
  <c r="M116" i="2"/>
  <c r="M115" i="2"/>
  <c r="F115" i="2"/>
  <c r="F113" i="2"/>
  <c r="F111" i="2"/>
  <c r="BI101" i="2"/>
  <c r="BH101" i="2"/>
  <c r="BG101" i="2"/>
  <c r="BE101" i="2"/>
  <c r="BI100" i="2"/>
  <c r="BH100" i="2"/>
  <c r="BG100" i="2"/>
  <c r="BE100" i="2"/>
  <c r="BI99" i="2"/>
  <c r="BH99" i="2"/>
  <c r="BG99" i="2"/>
  <c r="BE99" i="2"/>
  <c r="BI98" i="2"/>
  <c r="BH98" i="2"/>
  <c r="BG98" i="2"/>
  <c r="BE98" i="2"/>
  <c r="BI97" i="2"/>
  <c r="BH97" i="2"/>
  <c r="BG97" i="2"/>
  <c r="BE97" i="2"/>
  <c r="BI96" i="2"/>
  <c r="H35" i="2" s="1"/>
  <c r="BD88" i="1" s="1"/>
  <c r="BD87" i="1" s="1"/>
  <c r="W35" i="1" s="1"/>
  <c r="BH96" i="2"/>
  <c r="H34" i="2" s="1"/>
  <c r="BC88" i="1" s="1"/>
  <c r="BC87" i="1" s="1"/>
  <c r="BG96" i="2"/>
  <c r="H33" i="2" s="1"/>
  <c r="BB88" i="1" s="1"/>
  <c r="BB87" i="1" s="1"/>
  <c r="BE96" i="2"/>
  <c r="M31" i="2" s="1"/>
  <c r="AV88" i="1" s="1"/>
  <c r="M83" i="2"/>
  <c r="M82" i="2"/>
  <c r="F82" i="2"/>
  <c r="F80" i="2"/>
  <c r="F78" i="2"/>
  <c r="O14" i="2"/>
  <c r="E14" i="2"/>
  <c r="F83" i="2" s="1"/>
  <c r="O13" i="2"/>
  <c r="O8" i="2"/>
  <c r="M80" i="2" s="1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C93" i="1"/>
  <c r="CH93" i="1"/>
  <c r="CB93" i="1"/>
  <c r="CG93" i="1"/>
  <c r="CA93" i="1"/>
  <c r="CF93" i="1"/>
  <c r="BZ93" i="1"/>
  <c r="CE93" i="1"/>
  <c r="CK92" i="1"/>
  <c r="CJ92" i="1"/>
  <c r="CI92" i="1"/>
  <c r="CC92" i="1"/>
  <c r="CH92" i="1"/>
  <c r="CB92" i="1"/>
  <c r="CG92" i="1"/>
  <c r="CA92" i="1"/>
  <c r="CF92" i="1"/>
  <c r="BZ92" i="1"/>
  <c r="CE92" i="1"/>
  <c r="CK91" i="1"/>
  <c r="CJ91" i="1"/>
  <c r="CI91" i="1"/>
  <c r="CH91" i="1"/>
  <c r="CG91" i="1"/>
  <c r="CF91" i="1"/>
  <c r="BZ91" i="1"/>
  <c r="CE91" i="1"/>
  <c r="AM83" i="1"/>
  <c r="L83" i="1"/>
  <c r="AM82" i="1"/>
  <c r="L82" i="1"/>
  <c r="AM80" i="1"/>
  <c r="L80" i="1"/>
  <c r="L78" i="1"/>
  <c r="L77" i="1"/>
  <c r="BK120" i="2" l="1"/>
  <c r="N121" i="2"/>
  <c r="N89" i="2" s="1"/>
  <c r="AX87" i="1"/>
  <c r="W33" i="1"/>
  <c r="AA120" i="2"/>
  <c r="AA119" i="2" s="1"/>
  <c r="AY87" i="1"/>
  <c r="W34" i="1"/>
  <c r="M113" i="2"/>
  <c r="F116" i="2"/>
  <c r="H31" i="2"/>
  <c r="AZ88" i="1" s="1"/>
  <c r="AZ87" i="1" s="1"/>
  <c r="AV87" i="1" l="1"/>
  <c r="N120" i="2"/>
  <c r="N88" i="2" s="1"/>
  <c r="BK119" i="2"/>
  <c r="N119" i="2" s="1"/>
  <c r="N87" i="2" s="1"/>
  <c r="N98" i="2" l="1"/>
  <c r="BF98" i="2" s="1"/>
  <c r="N99" i="2"/>
  <c r="BF99" i="2" s="1"/>
  <c r="N100" i="2"/>
  <c r="BF100" i="2" s="1"/>
  <c r="N96" i="2"/>
  <c r="N101" i="2"/>
  <c r="BF101" i="2" s="1"/>
  <c r="N97" i="2"/>
  <c r="BF97" i="2" s="1"/>
  <c r="M26" i="2"/>
  <c r="N95" i="2" l="1"/>
  <c r="BF96" i="2"/>
  <c r="H32" i="2" l="1"/>
  <c r="BA88" i="1" s="1"/>
  <c r="BA87" i="1" s="1"/>
  <c r="M32" i="2"/>
  <c r="AW88" i="1" s="1"/>
  <c r="AT88" i="1" s="1"/>
  <c r="M27" i="2"/>
  <c r="L103" i="2"/>
  <c r="AS88" i="1" l="1"/>
  <c r="AS87" i="1" s="1"/>
  <c r="M29" i="2"/>
  <c r="W32" i="1"/>
  <c r="AW87" i="1"/>
  <c r="AK32" i="1" l="1"/>
  <c r="AT87" i="1"/>
  <c r="AG88" i="1"/>
  <c r="L37" i="2"/>
  <c r="AG87" i="1" l="1"/>
  <c r="AN88" i="1"/>
  <c r="AG94" i="1" l="1"/>
  <c r="AG93" i="1"/>
  <c r="AG92" i="1"/>
  <c r="AK26" i="1"/>
  <c r="AG91" i="1"/>
  <c r="AN87" i="1"/>
  <c r="AG90" i="1" l="1"/>
  <c r="CD91" i="1"/>
  <c r="AV91" i="1"/>
  <c r="BY91" i="1" s="1"/>
  <c r="AV92" i="1"/>
  <c r="BY92" i="1" s="1"/>
  <c r="CD92" i="1"/>
  <c r="AV93" i="1"/>
  <c r="BY93" i="1" s="1"/>
  <c r="CD93" i="1"/>
  <c r="CD94" i="1"/>
  <c r="AV94" i="1"/>
  <c r="BY94" i="1" s="1"/>
  <c r="AN92" i="1" l="1"/>
  <c r="AN94" i="1"/>
  <c r="AN91" i="1"/>
  <c r="AK31" i="1"/>
  <c r="W31" i="1"/>
  <c r="AN93" i="1"/>
  <c r="AK27" i="1"/>
  <c r="AK29" i="1" s="1"/>
  <c r="AK37" i="1" s="1"/>
  <c r="AG96" i="1"/>
  <c r="AN90" i="1" l="1"/>
  <c r="AN96" i="1" s="1"/>
</calcChain>
</file>

<file path=xl/sharedStrings.xml><?xml version="1.0" encoding="utf-8"?>
<sst xmlns="http://schemas.openxmlformats.org/spreadsheetml/2006/main" count="721" uniqueCount="233">
  <si>
    <t>2012</t>
  </si>
  <si>
    <t>Hárok obsahuje:</t>
  </si>
  <si>
    <t>2.0</t>
  </si>
  <si>
    <t/>
  </si>
  <si>
    <t>False</t>
  </si>
  <si>
    <t>optimalizované pre tlač zostáv vo formáte A4 - na výšku</t>
  </si>
  <si>
    <t>&gt;&gt;  skryté stĺpce  &lt;&lt;</t>
  </si>
  <si>
    <t>0,01</t>
  </si>
  <si>
    <t>20</t>
  </si>
  <si>
    <t>SÚHRNNÝ LIST STAVBY</t>
  </si>
  <si>
    <t>v ---  nižšie sa nachádzajú doplnkové a pomocné údaje k zostavám  --- v</t>
  </si>
  <si>
    <t>Návod na vyplnenie</t>
  </si>
  <si>
    <t>0,001</t>
  </si>
  <si>
    <t>Kód:</t>
  </si>
  <si>
    <t>MST-2019-001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</si>
  <si>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</si>
  <si>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</si>
  <si>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krytu miestnej komunikácie v obci Soboš</t>
  </si>
  <si>
    <t>JKSO:</t>
  </si>
  <si>
    <t>KS:</t>
  </si>
  <si>
    <t>Miesto:</t>
  </si>
  <si>
    <t xml:space="preserve"> </t>
  </si>
  <si>
    <t>Dátum:</t>
  </si>
  <si>
    <t>8. 7. 2019</t>
  </si>
  <si>
    <t>Objednávateľ:</t>
  </si>
  <si>
    <t>IČO:</t>
  </si>
  <si>
    <t>00330965</t>
  </si>
  <si>
    <t>Obec Soboš</t>
  </si>
  <si>
    <t>IČO DPH:</t>
  </si>
  <si>
    <t>Zhotoviteľ:</t>
  </si>
  <si>
    <t>Vyplň údaj</t>
  </si>
  <si>
    <t>Projektant:</t>
  </si>
  <si>
    <t>52218945</t>
  </si>
  <si>
    <t>MALSTATIS s.r.o.</t>
  </si>
  <si>
    <t>True</t>
  </si>
  <si>
    <t>Spracovateľ:</t>
  </si>
  <si>
    <t>Ing. Ľuboš Mašlej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</si>
  <si>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</si>
  <si>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</si>
  <si>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</si>
  <si>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</si>
  <si>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</si>
  <si>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</si>
  <si>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</si>
  <si>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</si>
  <si>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</si>
  <si>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</si>
  <si>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</si>
  <si>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</si>
  <si>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</si>
  <si>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</si>
  <si>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</si>
  <si>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</si>
  <si>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</si>
  <si>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</si>
  <si>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</si>
  <si>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</si>
  <si>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</si>
  <si>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</si>
  <si>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</si>
  <si>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</si>
  <si>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</si>
  <si>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</si>
  <si>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</si>
  <si>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</si>
  <si>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</si>
  <si>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</si>
  <si>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</si>
  <si>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</si>
  <si>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</si>
  <si>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</si>
  <si>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</si>
  <si>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</si>
  <si>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</si>
  <si>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</si>
  <si>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</si>
  <si>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</si>
  <si>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</si>
  <si>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IMPORT</t>
  </si>
  <si>
    <t>{1ff06b5a-38f3-4fc1-bb64-d79a7c3cdf26}</t>
  </si>
  <si>
    <t>{00000000-0000-0000-0000-000000000000}</t>
  </si>
  <si>
    <t>1</t>
  </si>
  <si>
    <t>###NOINSERT###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</si>
  <si>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</si>
  <si>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</si>
  <si>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</si>
  <si>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</si>
  <si>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</si>
  <si>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</si>
  <si>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</si>
  <si>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</si>
  <si>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</si>
  <si>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Späť na hárok:</t>
  </si>
  <si>
    <t>KRYCÍ LIST ROZPOČTU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</si>
  <si>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</si>
  <si>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</si>
  <si>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</si>
  <si>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</si>
  <si>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</si>
  <si>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</si>
  <si>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</si>
  <si>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</si>
  <si>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</si>
  <si>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9 - Ostatné konštrukcie a práce-búranie</t>
  </si>
  <si>
    <t xml:space="preserve">    99 - Presun hmôt HSV</t>
  </si>
  <si>
    <t>VP -   Práce naviac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</si>
  <si>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</si>
  <si>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</si>
  <si>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</si>
  <si>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</si>
  <si>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</si>
  <si>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</si>
  <si>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</si>
  <si>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</si>
  <si>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</si>
  <si>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</si>
  <si>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</si>
  <si>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</si>
  <si>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</si>
  <si>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</si>
  <si>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</si>
  <si>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</si>
  <si>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</si>
  <si>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</si>
  <si>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</si>
  <si>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</si>
  <si>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</si>
  <si>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</si>
  <si>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</si>
  <si>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</si>
  <si>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</si>
  <si>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</si>
  <si>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113107125</t>
  </si>
  <si>
    <t>Odstránenie krytu v ploche do 200 m2 z kameniva hrubého drveného, hr.400-500mm,  -0,72000t</t>
  </si>
  <si>
    <t>m2</t>
  </si>
  <si>
    <t>4</t>
  </si>
  <si>
    <t>1421757045</t>
  </si>
  <si>
    <t>6,0*0,6</t>
  </si>
  <si>
    <t>VV</t>
  </si>
  <si>
    <t>181101102</t>
  </si>
  <si>
    <t>Úprava pláne v zárezoch v hornine 1-4 so zhutnením</t>
  </si>
  <si>
    <t>805289858</t>
  </si>
  <si>
    <t>3</t>
  </si>
  <si>
    <t>564732111</t>
  </si>
  <si>
    <t>Podklad alebo kryt z kameniva hrubého drveného veľ. 32-63mm(vibr.štrk) po zhut.hr. 100 mm</t>
  </si>
  <si>
    <t>1070399897</t>
  </si>
  <si>
    <t>100,3*(0,1+3,5+0,1)</t>
  </si>
  <si>
    <t>569751111</t>
  </si>
  <si>
    <t>Spevnenie krajníc alebo komun. pre peších s rozpr. a zhutnením, kamenivom drveným hr. 150 mm</t>
  </si>
  <si>
    <t>1953855842</t>
  </si>
  <si>
    <t>100,3*2*0,5</t>
  </si>
  <si>
    <t>5</t>
  </si>
  <si>
    <t>573111110</t>
  </si>
  <si>
    <t>Postrek asfaltový infiltračný s posypom kamenivom z asfaltu cestného v množstve 0,50 kg/m2</t>
  </si>
  <si>
    <t>1081479983</t>
  </si>
  <si>
    <t>100,3*3,5</t>
  </si>
  <si>
    <t>6</t>
  </si>
  <si>
    <t>577134231</t>
  </si>
  <si>
    <t>Asfaltový betón vrstva obrusná AC 11 O v pruhu š. do 3 m z nemodifik. asfaltu tr. II, po zhutnení hr. 40 mm</t>
  </si>
  <si>
    <t>1118756219</t>
  </si>
  <si>
    <t>7</t>
  </si>
  <si>
    <t>577134331</t>
  </si>
  <si>
    <t>Asfaltový betón vrstva obrusná alebo ložná AC 16 v pruhu š. do 3 m z nemodifik. asfaltu tr. II, po zhutnení hr. 40 mm</t>
  </si>
  <si>
    <t>1378945791</t>
  </si>
  <si>
    <t>100,3*(0,04+3,5+0,04)</t>
  </si>
  <si>
    <t>8</t>
  </si>
  <si>
    <t>914001111</t>
  </si>
  <si>
    <t>Osadenie a montáž cestnej zvislej dopravnej značky na stľpik, stľp, konzolu alebo objekt</t>
  </si>
  <si>
    <t>ks</t>
  </si>
  <si>
    <t>-1499655241</t>
  </si>
  <si>
    <t>9</t>
  </si>
  <si>
    <t>M</t>
  </si>
  <si>
    <t>4044781680</t>
  </si>
  <si>
    <t>P11 „Prednosť pred protiidúcimi vozidlami“ pozinkovaná, zväčšený rozmer 750x750 mm, fólia RA1</t>
  </si>
  <si>
    <t>-1246488645</t>
  </si>
  <si>
    <t>10</t>
  </si>
  <si>
    <t>4044781640</t>
  </si>
  <si>
    <t>P10 „Prednosť protiidúcich vozidiel“ pozinkovaná základný rozmer kruh 700 mm, fólia RA1</t>
  </si>
  <si>
    <t>-1879669670</t>
  </si>
  <si>
    <t>11</t>
  </si>
  <si>
    <t>4044778750</t>
  </si>
  <si>
    <t>A21 „Obojsmerná premávka“,pozink.dopr.značka, základný rozmer 900 mm, fólia RA1</t>
  </si>
  <si>
    <t>-1416640115</t>
  </si>
  <si>
    <t>12</t>
  </si>
  <si>
    <t>4044777000</t>
  </si>
  <si>
    <t>Stĺpik Zn, f60 mm / 1 bm</t>
  </si>
  <si>
    <t>-900430135</t>
  </si>
  <si>
    <t>13</t>
  </si>
  <si>
    <t>4044777004</t>
  </si>
  <si>
    <t>Objímka, f60 mm</t>
  </si>
  <si>
    <t>1625399973</t>
  </si>
  <si>
    <t>14</t>
  </si>
  <si>
    <t>4044777006</t>
  </si>
  <si>
    <t>Stĺpik viečko, f60 mm</t>
  </si>
  <si>
    <t>-1104296399</t>
  </si>
  <si>
    <t>15</t>
  </si>
  <si>
    <t>919413115</t>
  </si>
  <si>
    <t>Vtoková nádržka z betónu prostého tr. C 25/30 priepustu z rúr DN do 800 mm</t>
  </si>
  <si>
    <t>-1140979354</t>
  </si>
  <si>
    <t>16</t>
  </si>
  <si>
    <t>935114624</t>
  </si>
  <si>
    <t xml:space="preserve">Osadenie odvodňovacieho betónového žľabu pre vysoké zaťaženie s roštom triedy E 600 vrátane obetónovania </t>
  </si>
  <si>
    <t>m</t>
  </si>
  <si>
    <t>-201575741</t>
  </si>
  <si>
    <t>17</t>
  </si>
  <si>
    <t>5923001309</t>
  </si>
  <si>
    <t>BGZ-S Žľab pre vysokú záťaž G NW 400, č. 0, s liatinovou hranou, bez spádu</t>
  </si>
  <si>
    <t>1942350032</t>
  </si>
  <si>
    <t>18</t>
  </si>
  <si>
    <t>5923001300</t>
  </si>
  <si>
    <t>Liatinový rošt s pozdĺžnou mriežkou NW 400, 500/447/25, MW 25/14, Tr. E 600 kN, vrátane 4x skrutiek pozinkovaných 10x35</t>
  </si>
  <si>
    <t>922763822</t>
  </si>
  <si>
    <t>19</t>
  </si>
  <si>
    <t>979084215</t>
  </si>
  <si>
    <t>Vodorovná doprava vybúraných hmôt po suchu bez naloženia, ale so zložením na vzdialenosť do 3 km</t>
  </si>
  <si>
    <t>t</t>
  </si>
  <si>
    <t>-382610124</t>
  </si>
  <si>
    <t>979087213</t>
  </si>
  <si>
    <t>Nakladanie na dopravné prostriedky pre vodorovnú dopravu vybúraných hmôt</t>
  </si>
  <si>
    <t>-669704155</t>
  </si>
  <si>
    <t>21</t>
  </si>
  <si>
    <t>998225111</t>
  </si>
  <si>
    <t>Presun hmôt pre pozemnú komunikáciu a letisko s krytom asfaltovým akejkoľvek dĺžky objektu</t>
  </si>
  <si>
    <t>-723653611</t>
  </si>
  <si>
    <t>VP - Práce naviac</t>
  </si>
  <si>
    <t>PN</t>
  </si>
  <si>
    <t>1) Súhrnný list stavby</t>
  </si>
  <si>
    <t>2) Rekapitulácia objektov</t>
  </si>
  <si>
    <t>/</t>
  </si>
  <si>
    <t>1) Krycí list rozpočtu</t>
  </si>
  <si>
    <t>2) Rekapitulácia rozpočtu</t>
  </si>
  <si>
    <t>3) Rozpočet</t>
  </si>
  <si>
    <t>Rekapitulácia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</si>
</sst>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7" x14ac:knownFonts="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AE682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sz val="10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8"/>
      <color theme="10"/>
      <name val="Trebuchet MS"/>
      <family val="2"/>
    </font>
    <font>
      <sz val="18"/>
      <color theme="10"/>
      <name val="Wingdings 2"/>
      <family val="1"/>
      <charset val="2"/>
    </font>
    <font>
      <sz val="10"/>
      <color rgb="FF960000"/>
      <name val="Trebuchet MS"/>
      <family val="2"/>
      <charset val="238"/>
    </font>
    <font>
      <sz val="10"/>
      <name val="Trebuchet MS"/>
      <family val="2"/>
      <charset val="238"/>
    </font>
    <font>
      <u/>
      <sz val="10"/>
      <color theme="10"/>
      <name val="Trebuchet M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64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2" borderId="0" xfId="0" applyFont="1" applyFill="1" applyAlignment="1">
      <alignment horizontal="left" vertical="center"/>
    </xf>
    <xf numFmtId="0" fontId="0" fillId="2" borderId="0" xfId="0" applyFill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15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7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9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5" fillId="0" borderId="16" xfId="0" applyNumberFormat="1" applyFont="1" applyBorder="1" applyAlignment="1">
      <alignment vertical="center"/>
    </xf>
    <xf numFmtId="4" fontId="25" fillId="0" borderId="17" xfId="0" applyNumberFormat="1" applyFont="1" applyBorder="1" applyAlignment="1">
      <alignment vertical="center"/>
    </xf>
    <xf numFmtId="166" fontId="25" fillId="0" borderId="17" xfId="0" applyNumberFormat="1" applyFont="1" applyBorder="1" applyAlignment="1">
      <alignment vertical="center"/>
    </xf>
    <xf numFmtId="4" fontId="25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4" fontId="19" fillId="4" borderId="11" xfId="0" applyNumberFormat="1" applyFont="1" applyFill="1" applyBorder="1" applyAlignment="1" applyProtection="1">
      <alignment horizontal="center" vertical="center"/>
      <protection locked="0"/>
    </xf>
    <xf numFmtId="0" fontId="19" fillId="4" borderId="12" xfId="0" applyFont="1" applyFill="1" applyBorder="1" applyAlignment="1" applyProtection="1">
      <alignment horizontal="center" vertical="center"/>
      <protection locked="0"/>
    </xf>
    <xf numFmtId="4" fontId="19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19" fillId="4" borderId="14" xfId="0" applyNumberFormat="1" applyFont="1" applyFill="1" applyBorder="1" applyAlignment="1" applyProtection="1">
      <alignment horizontal="center" vertical="center"/>
      <protection locked="0"/>
    </xf>
    <xf numFmtId="0" fontId="19" fillId="4" borderId="0" xfId="0" applyFont="1" applyFill="1" applyBorder="1" applyAlignment="1" applyProtection="1">
      <alignment horizontal="center" vertical="center"/>
      <protection locked="0"/>
    </xf>
    <xf numFmtId="4" fontId="19" fillId="0" borderId="15" xfId="0" applyNumberFormat="1" applyFont="1" applyBorder="1" applyAlignment="1">
      <alignment vertical="center"/>
    </xf>
    <xf numFmtId="164" fontId="19" fillId="4" borderId="16" xfId="0" applyNumberFormat="1" applyFont="1" applyFill="1" applyBorder="1" applyAlignment="1" applyProtection="1">
      <alignment horizontal="center" vertical="center"/>
      <protection locked="0"/>
    </xf>
    <xf numFmtId="0" fontId="19" fillId="4" borderId="17" xfId="0" applyFont="1" applyFill="1" applyBorder="1" applyAlignment="1" applyProtection="1">
      <alignment horizontal="center" vertical="center"/>
      <protection locked="0"/>
    </xf>
    <xf numFmtId="4" fontId="19" fillId="0" borderId="18" xfId="0" applyNumberFormat="1" applyFont="1" applyBorder="1" applyAlignment="1">
      <alignment vertical="center"/>
    </xf>
    <xf numFmtId="0" fontId="22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3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31" fillId="0" borderId="25" xfId="0" applyFont="1" applyBorder="1" applyAlignment="1" applyProtection="1">
      <alignment horizontal="center" vertical="center"/>
      <protection locked="0"/>
    </xf>
    <xf numFmtId="49" fontId="31" fillId="0" borderId="25" xfId="0" applyNumberFormat="1" applyFont="1" applyBorder="1" applyAlignment="1" applyProtection="1">
      <alignment horizontal="left" vertical="center" wrapText="1"/>
      <protection locked="0"/>
    </xf>
    <xf numFmtId="0" fontId="31" fillId="0" borderId="25" xfId="0" applyFont="1" applyBorder="1" applyAlignment="1" applyProtection="1">
      <alignment horizontal="center" vertical="center" wrapText="1"/>
      <protection locked="0"/>
    </xf>
    <xf numFmtId="167" fontId="31" fillId="0" borderId="25" xfId="0" applyNumberFormat="1" applyFont="1" applyBorder="1" applyAlignment="1" applyProtection="1">
      <alignment vertical="center"/>
      <protection locked="0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0" fontId="33" fillId="0" borderId="0" xfId="1" applyFont="1" applyAlignment="1">
      <alignment horizontal="center" vertical="center"/>
    </xf>
    <xf numFmtId="0" fontId="9" fillId="2" borderId="0" xfId="0" applyFont="1" applyFill="1" applyAlignment="1" applyProtection="1">
      <alignment horizontal="left" vertical="center"/>
    </xf>
    <xf numFmtId="0" fontId="35" fillId="2" borderId="0" xfId="0" applyFont="1" applyFill="1" applyAlignment="1" applyProtection="1">
      <alignment vertical="center"/>
    </xf>
    <xf numFmtId="0" fontId="34" fillId="2" borderId="0" xfId="0" applyFont="1" applyFill="1" applyAlignment="1" applyProtection="1">
      <alignment horizontal="left" vertical="center"/>
    </xf>
    <xf numFmtId="0" fontId="36" fillId="2" borderId="0" xfId="1" applyFont="1" applyFill="1" applyAlignment="1" applyProtection="1">
      <alignment vertical="center"/>
    </xf>
    <xf numFmtId="0" fontId="0" fillId="2" borderId="0" xfId="0" applyFill="1" applyProtection="1"/>
    <xf numFmtId="4" fontId="22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" fontId="22" fillId="6" borderId="0" xfId="0" applyNumberFormat="1" applyFont="1" applyFill="1" applyBorder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0" fillId="0" borderId="0" xfId="0"/>
    <xf numFmtId="0" fontId="6" fillId="4" borderId="0" xfId="0" applyFont="1" applyFill="1" applyBorder="1" applyAlignment="1" applyProtection="1">
      <alignment horizontal="left" vertical="center"/>
      <protection locked="0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vertical="center"/>
    </xf>
    <xf numFmtId="0" fontId="2" fillId="6" borderId="9" xfId="0" applyFont="1" applyFill="1" applyBorder="1" applyAlignment="1">
      <alignment horizontal="center" vertical="center"/>
    </xf>
    <xf numFmtId="0" fontId="0" fillId="6" borderId="10" xfId="0" applyFont="1" applyFill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 wrapText="1"/>
    </xf>
    <xf numFmtId="4" fontId="22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4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 wrapText="1"/>
    </xf>
    <xf numFmtId="4" fontId="16" fillId="0" borderId="0" xfId="0" applyNumberFormat="1" applyFont="1" applyBorder="1" applyAlignment="1">
      <alignment vertical="center"/>
    </xf>
    <xf numFmtId="4" fontId="17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4" fontId="5" fillId="0" borderId="23" xfId="0" applyNumberFormat="1" applyFont="1" applyBorder="1" applyAlignment="1"/>
    <xf numFmtId="4" fontId="5" fillId="0" borderId="23" xfId="0" applyNumberFormat="1" applyFont="1" applyBorder="1" applyAlignment="1">
      <alignment vertical="center"/>
    </xf>
    <xf numFmtId="0" fontId="36" fillId="2" borderId="0" xfId="1" applyFont="1" applyFill="1" applyAlignment="1" applyProtection="1">
      <alignment horizontal="center" vertical="center"/>
    </xf>
    <xf numFmtId="0" fontId="0" fillId="4" borderId="25" xfId="0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vertical="center"/>
      <protection locked="0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0" fontId="0" fillId="0" borderId="25" xfId="0" applyFont="1" applyBorder="1" applyAlignment="1">
      <alignment vertical="center"/>
    </xf>
    <xf numFmtId="4" fontId="0" fillId="0" borderId="25" xfId="0" applyNumberFormat="1" applyFont="1" applyBorder="1" applyAlignment="1">
      <alignment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4" fontId="6" fillId="0" borderId="23" xfId="0" applyNumberFormat="1" applyFont="1" applyBorder="1" applyAlignment="1"/>
    <xf numFmtId="4" fontId="6" fillId="0" borderId="23" xfId="0" applyNumberFormat="1" applyFont="1" applyBorder="1" applyAlignment="1">
      <alignment vertical="center"/>
    </xf>
    <xf numFmtId="0" fontId="31" fillId="0" borderId="25" xfId="0" applyFont="1" applyBorder="1" applyAlignment="1" applyProtection="1">
      <alignment horizontal="left" vertical="center" wrapText="1"/>
      <protection locked="0"/>
    </xf>
    <xf numFmtId="0" fontId="31" fillId="0" borderId="25" xfId="0" applyFont="1" applyBorder="1" applyAlignment="1" applyProtection="1">
      <alignment vertical="center"/>
      <protection locked="0"/>
    </xf>
    <xf numFmtId="4" fontId="31" fillId="4" borderId="25" xfId="0" applyNumberFormat="1" applyFont="1" applyFill="1" applyBorder="1" applyAlignment="1" applyProtection="1">
      <alignment vertical="center"/>
      <protection locked="0"/>
    </xf>
    <xf numFmtId="4" fontId="31" fillId="0" borderId="25" xfId="0" applyNumberFormat="1" applyFont="1" applyBorder="1" applyAlignment="1" applyProtection="1">
      <alignment vertical="center"/>
      <protection locked="0"/>
    </xf>
    <xf numFmtId="0" fontId="8" fillId="0" borderId="12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2" fillId="6" borderId="23" xfId="0" applyFont="1" applyFill="1" applyBorder="1" applyAlignment="1">
      <alignment horizontal="center" vertical="center" wrapText="1"/>
    </xf>
    <xf numFmtId="0" fontId="0" fillId="6" borderId="23" xfId="0" applyFont="1" applyFill="1" applyBorder="1" applyAlignment="1">
      <alignment horizontal="center" vertical="center" wrapText="1"/>
    </xf>
    <xf numFmtId="0" fontId="28" fillId="6" borderId="23" xfId="0" applyFont="1" applyFill="1" applyBorder="1" applyAlignment="1">
      <alignment horizontal="center" vertical="center" wrapText="1"/>
    </xf>
    <xf numFmtId="0" fontId="0" fillId="6" borderId="24" xfId="0" applyFont="1" applyFill="1" applyBorder="1" applyAlignment="1">
      <alignment horizontal="center" vertical="center" wrapText="1"/>
    </xf>
    <xf numFmtId="4" fontId="22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5" fillId="0" borderId="0" xfId="0" applyNumberFormat="1" applyFont="1" applyBorder="1" applyAlignment="1"/>
    <xf numFmtId="4" fontId="5" fillId="0" borderId="0" xfId="0" applyNumberFormat="1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6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CenkrosData\System\Temp\rad46CB8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kros.sk/11138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CenkrosData\System\Temp\radEDF34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kros.sk/1113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1</xdr:row>
      <xdr:rowOff>0</xdr:rowOff>
    </xdr:to>
    <xdr:pic>
      <xdr:nvPicPr>
        <xdr:cNvPr id="3" name="Obrázok 2">
          <a:hlinkClick xmlns:r="http://schemas.openxmlformats.org/officeDocument/2006/relationships" r:id="rId1" tooltip="www.kros.sk"/>
          <a:extLst>
            <a:ext uri="{FF2B5EF4-FFF2-40B4-BE49-F238E27FC236}">
              <a16:creationId xmlns:a16="http://schemas.microsoft.com/office/drawing/2014/main" xmlns="" id="{5EBDB8E3-5C7D-4CDB-90BC-03118BEB12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" cy="26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274320</xdr:colOff>
      <xdr:row>0</xdr:row>
      <xdr:rowOff>274320</xdr:rowOff>
    </xdr:to>
    <xdr:pic>
      <xdr:nvPicPr>
        <xdr:cNvPr id="3" name="Obrázok 2">
          <a:hlinkClick xmlns:r="http://schemas.openxmlformats.org/officeDocument/2006/relationships" r:id="rId1" tooltip="www.kros.sk"/>
          <a:extLst>
            <a:ext uri="{FF2B5EF4-FFF2-40B4-BE49-F238E27FC236}">
              <a16:creationId xmlns:a16="http://schemas.microsoft.com/office/drawing/2014/main" xmlns="" id="{BDD7ADFF-4BF5-460C-9F24-12ACAC0658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4320" cy="274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7"/>
  <sheetViews>
    <sheetView showGridLines="0" tabSelected="1" workbookViewId="0">
      <pane ySplit="1" topLeftCell="A36" activePane="bottomLeft" state="frozen"/>
      <selection pane="bottomLeft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 x14ac:dyDescent="0.3">
      <c r="A1" s="176" t="s">
        <v>0</v>
      </c>
      <c r="B1" s="177"/>
      <c r="C1" s="177"/>
      <c r="D1" s="178" t="s">
        <v>1</v>
      </c>
      <c r="E1" s="177"/>
      <c r="F1" s="177"/>
      <c r="G1" s="177"/>
      <c r="H1" s="177"/>
      <c r="I1" s="177"/>
      <c r="J1" s="177"/>
      <c r="K1" s="179" t="s">
        <v>226</v>
      </c>
      <c r="L1" s="179"/>
      <c r="M1" s="179"/>
      <c r="N1" s="179"/>
      <c r="O1" s="179"/>
      <c r="P1" s="179"/>
      <c r="Q1" s="179"/>
      <c r="R1" s="179"/>
      <c r="S1" s="179"/>
      <c r="T1" s="177"/>
      <c r="U1" s="177"/>
      <c r="V1" s="177"/>
      <c r="W1" s="179" t="s">
        <v>227</v>
      </c>
      <c r="X1" s="179"/>
      <c r="Y1" s="179"/>
      <c r="Z1" s="179"/>
      <c r="AA1" s="179"/>
      <c r="AB1" s="179"/>
      <c r="AC1" s="179"/>
      <c r="AD1" s="179"/>
      <c r="AE1" s="179"/>
      <c r="AF1" s="179"/>
      <c r="AG1" s="177"/>
      <c r="AH1" s="177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1" t="s">
        <v>2</v>
      </c>
      <c r="BB1" s="11" t="s">
        <v>3</v>
      </c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T1" s="13" t="s">
        <v>4</v>
      </c>
      <c r="BU1" s="13" t="s">
        <v>4</v>
      </c>
    </row>
    <row r="2" spans="1:73" ht="36.950000000000003" customHeight="1" x14ac:dyDescent="0.3">
      <c r="C2" s="211" t="s">
        <v>5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R2" s="184" t="s">
        <v>6</v>
      </c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S2" s="14" t="s">
        <v>7</v>
      </c>
      <c r="BT2" s="14" t="s">
        <v>8</v>
      </c>
    </row>
    <row r="3" spans="1:73" ht="6.95" customHeight="1" x14ac:dyDescent="0.3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7"/>
      <c r="BS3" s="14" t="s">
        <v>7</v>
      </c>
      <c r="BT3" s="14" t="s">
        <v>8</v>
      </c>
    </row>
    <row r="4" spans="1:73" ht="36.950000000000003" customHeight="1" x14ac:dyDescent="0.3">
      <c r="B4" s="18"/>
      <c r="C4" s="197" t="s">
        <v>9</v>
      </c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0"/>
      <c r="AS4" s="21" t="s">
        <v>10</v>
      </c>
      <c r="BE4" s="22" t="s">
        <v>11</v>
      </c>
      <c r="BS4" s="14" t="s">
        <v>12</v>
      </c>
    </row>
    <row r="5" spans="1:73" ht="14.45" customHeight="1" x14ac:dyDescent="0.3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16" t="s">
        <v>14</v>
      </c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19"/>
      <c r="AQ5" s="20"/>
      <c r="BE5" s="213" t="s">
        <v>15</v>
      </c>
      <c r="BS5" s="14" t="s">
        <v>7</v>
      </c>
    </row>
    <row r="6" spans="1:73" ht="36.950000000000003" customHeight="1" x14ac:dyDescent="0.3">
      <c r="B6" s="18"/>
      <c r="C6" s="19"/>
      <c r="D6" s="25" t="s">
        <v>16</v>
      </c>
      <c r="E6" s="19"/>
      <c r="F6" s="19"/>
      <c r="G6" s="19"/>
      <c r="H6" s="19"/>
      <c r="I6" s="19"/>
      <c r="J6" s="19"/>
      <c r="K6" s="217" t="s">
        <v>17</v>
      </c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19"/>
      <c r="AQ6" s="20"/>
      <c r="BE6" s="185"/>
      <c r="BS6" s="14" t="s">
        <v>7</v>
      </c>
    </row>
    <row r="7" spans="1:73" ht="14.45" customHeight="1" x14ac:dyDescent="0.3">
      <c r="B7" s="18"/>
      <c r="C7" s="19"/>
      <c r="D7" s="26" t="s">
        <v>18</v>
      </c>
      <c r="E7" s="19"/>
      <c r="F7" s="19"/>
      <c r="G7" s="19"/>
      <c r="H7" s="19"/>
      <c r="I7" s="19"/>
      <c r="J7" s="19"/>
      <c r="K7" s="24" t="s">
        <v>3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19</v>
      </c>
      <c r="AL7" s="19"/>
      <c r="AM7" s="19"/>
      <c r="AN7" s="24" t="s">
        <v>3</v>
      </c>
      <c r="AO7" s="19"/>
      <c r="AP7" s="19"/>
      <c r="AQ7" s="20"/>
      <c r="BE7" s="185"/>
      <c r="BS7" s="14" t="s">
        <v>7</v>
      </c>
    </row>
    <row r="8" spans="1:73" ht="14.45" customHeight="1" x14ac:dyDescent="0.3">
      <c r="B8" s="18"/>
      <c r="C8" s="19"/>
      <c r="D8" s="26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22</v>
      </c>
      <c r="AL8" s="19"/>
      <c r="AM8" s="19"/>
      <c r="AN8" s="27" t="s">
        <v>23</v>
      </c>
      <c r="AO8" s="19"/>
      <c r="AP8" s="19"/>
      <c r="AQ8" s="20"/>
      <c r="BE8" s="185"/>
      <c r="BS8" s="14" t="s">
        <v>7</v>
      </c>
    </row>
    <row r="9" spans="1:73" ht="14.45" customHeight="1" x14ac:dyDescent="0.3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20"/>
      <c r="BE9" s="185"/>
      <c r="BS9" s="14" t="s">
        <v>7</v>
      </c>
    </row>
    <row r="10" spans="1:73" ht="14.45" customHeight="1" x14ac:dyDescent="0.3">
      <c r="B10" s="18"/>
      <c r="C10" s="19"/>
      <c r="D10" s="26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25</v>
      </c>
      <c r="AL10" s="19"/>
      <c r="AM10" s="19"/>
      <c r="AN10" s="24" t="s">
        <v>26</v>
      </c>
      <c r="AO10" s="19"/>
      <c r="AP10" s="19"/>
      <c r="AQ10" s="20"/>
      <c r="BE10" s="185"/>
      <c r="BS10" s="14" t="s">
        <v>7</v>
      </c>
    </row>
    <row r="11" spans="1:73" ht="18.399999999999999" customHeight="1" x14ac:dyDescent="0.3">
      <c r="B11" s="18"/>
      <c r="C11" s="19"/>
      <c r="D11" s="19"/>
      <c r="E11" s="24" t="s">
        <v>27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28</v>
      </c>
      <c r="AL11" s="19"/>
      <c r="AM11" s="19"/>
      <c r="AN11" s="24" t="s">
        <v>3</v>
      </c>
      <c r="AO11" s="19"/>
      <c r="AP11" s="19"/>
      <c r="AQ11" s="20"/>
      <c r="BE11" s="185"/>
      <c r="BS11" s="14" t="s">
        <v>7</v>
      </c>
    </row>
    <row r="12" spans="1:73" ht="6.95" customHeight="1" x14ac:dyDescent="0.3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20"/>
      <c r="BE12" s="185"/>
      <c r="BS12" s="14" t="s">
        <v>7</v>
      </c>
    </row>
    <row r="13" spans="1:73" ht="14.45" customHeight="1" x14ac:dyDescent="0.3">
      <c r="B13" s="18"/>
      <c r="C13" s="19"/>
      <c r="D13" s="26" t="s">
        <v>29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25</v>
      </c>
      <c r="AL13" s="19"/>
      <c r="AM13" s="19"/>
      <c r="AN13" s="28" t="s">
        <v>30</v>
      </c>
      <c r="AO13" s="19"/>
      <c r="AP13" s="19"/>
      <c r="AQ13" s="20"/>
      <c r="BE13" s="185"/>
      <c r="BS13" s="14" t="s">
        <v>7</v>
      </c>
    </row>
    <row r="14" spans="1:73" ht="15" x14ac:dyDescent="0.3">
      <c r="B14" s="18"/>
      <c r="C14" s="19"/>
      <c r="D14" s="19"/>
      <c r="E14" s="218" t="s">
        <v>30</v>
      </c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6" t="s">
        <v>28</v>
      </c>
      <c r="AL14" s="19"/>
      <c r="AM14" s="19"/>
      <c r="AN14" s="28" t="s">
        <v>30</v>
      </c>
      <c r="AO14" s="19"/>
      <c r="AP14" s="19"/>
      <c r="AQ14" s="20"/>
      <c r="BE14" s="185"/>
      <c r="BS14" s="14" t="s">
        <v>7</v>
      </c>
    </row>
    <row r="15" spans="1:73" ht="6.95" customHeight="1" x14ac:dyDescent="0.3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20"/>
      <c r="BE15" s="185"/>
      <c r="BS15" s="14" t="s">
        <v>4</v>
      </c>
    </row>
    <row r="16" spans="1:73" ht="14.45" customHeight="1" x14ac:dyDescent="0.3">
      <c r="B16" s="18"/>
      <c r="C16" s="19"/>
      <c r="D16" s="26" t="s">
        <v>31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25</v>
      </c>
      <c r="AL16" s="19"/>
      <c r="AM16" s="19"/>
      <c r="AN16" s="24" t="s">
        <v>32</v>
      </c>
      <c r="AO16" s="19"/>
      <c r="AP16" s="19"/>
      <c r="AQ16" s="20"/>
      <c r="BE16" s="185"/>
      <c r="BS16" s="14" t="s">
        <v>4</v>
      </c>
    </row>
    <row r="17" spans="2:71" ht="18.399999999999999" customHeight="1" x14ac:dyDescent="0.3">
      <c r="B17" s="18"/>
      <c r="C17" s="19"/>
      <c r="D17" s="19"/>
      <c r="E17" s="24" t="s">
        <v>33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28</v>
      </c>
      <c r="AL17" s="19"/>
      <c r="AM17" s="19"/>
      <c r="AN17" s="24" t="s">
        <v>3</v>
      </c>
      <c r="AO17" s="19"/>
      <c r="AP17" s="19"/>
      <c r="AQ17" s="20"/>
      <c r="BE17" s="185"/>
      <c r="BS17" s="14" t="s">
        <v>34</v>
      </c>
    </row>
    <row r="18" spans="2:71" ht="6.95" customHeight="1" x14ac:dyDescent="0.3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20"/>
      <c r="BE18" s="185"/>
      <c r="BS18" s="14" t="s">
        <v>7</v>
      </c>
    </row>
    <row r="19" spans="2:71" ht="14.45" customHeight="1" x14ac:dyDescent="0.3">
      <c r="B19" s="18"/>
      <c r="C19" s="19"/>
      <c r="D19" s="26" t="s">
        <v>35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25</v>
      </c>
      <c r="AL19" s="19"/>
      <c r="AM19" s="19"/>
      <c r="AN19" s="24" t="s">
        <v>3</v>
      </c>
      <c r="AO19" s="19"/>
      <c r="AP19" s="19"/>
      <c r="AQ19" s="20"/>
      <c r="BE19" s="185"/>
      <c r="BS19" s="14" t="s">
        <v>7</v>
      </c>
    </row>
    <row r="20" spans="2:71" ht="18.399999999999999" customHeight="1" x14ac:dyDescent="0.3">
      <c r="B20" s="18"/>
      <c r="C20" s="19"/>
      <c r="D20" s="19"/>
      <c r="E20" s="24" t="s">
        <v>36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28</v>
      </c>
      <c r="AL20" s="19"/>
      <c r="AM20" s="19"/>
      <c r="AN20" s="24" t="s">
        <v>3</v>
      </c>
      <c r="AO20" s="19"/>
      <c r="AP20" s="19"/>
      <c r="AQ20" s="20"/>
      <c r="BE20" s="185"/>
    </row>
    <row r="21" spans="2:71" ht="6.95" customHeight="1" x14ac:dyDescent="0.3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20"/>
      <c r="BE21" s="185"/>
    </row>
    <row r="22" spans="2:71" ht="15" x14ac:dyDescent="0.3">
      <c r="B22" s="18"/>
      <c r="C22" s="19"/>
      <c r="D22" s="26" t="s">
        <v>37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20"/>
      <c r="BE22" s="185"/>
    </row>
    <row r="23" spans="2:71" ht="22.5" customHeight="1" x14ac:dyDescent="0.3">
      <c r="B23" s="18"/>
      <c r="C23" s="19"/>
      <c r="D23" s="19"/>
      <c r="E23" s="219" t="s">
        <v>3</v>
      </c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19"/>
      <c r="AP23" s="19"/>
      <c r="AQ23" s="20"/>
      <c r="BE23" s="185"/>
    </row>
    <row r="24" spans="2:71" ht="6.95" customHeight="1" x14ac:dyDescent="0.3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20"/>
      <c r="BE24" s="185"/>
    </row>
    <row r="25" spans="2:71" ht="6.95" customHeight="1" x14ac:dyDescent="0.3">
      <c r="B25" s="18"/>
      <c r="C25" s="1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19"/>
      <c r="AQ25" s="20"/>
      <c r="BE25" s="185"/>
    </row>
    <row r="26" spans="2:71" ht="14.45" customHeight="1" x14ac:dyDescent="0.3">
      <c r="B26" s="18"/>
      <c r="C26" s="19"/>
      <c r="D26" s="30" t="s">
        <v>38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220">
        <f>ROUND(AG87,2)</f>
        <v>0</v>
      </c>
      <c r="AL26" s="212"/>
      <c r="AM26" s="212"/>
      <c r="AN26" s="212"/>
      <c r="AO26" s="212"/>
      <c r="AP26" s="19"/>
      <c r="AQ26" s="20"/>
      <c r="BE26" s="185"/>
    </row>
    <row r="27" spans="2:71" ht="14.45" customHeight="1" x14ac:dyDescent="0.3">
      <c r="B27" s="18"/>
      <c r="C27" s="19"/>
      <c r="D27" s="30" t="s">
        <v>39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220">
        <f>ROUND(AG90,2)</f>
        <v>0</v>
      </c>
      <c r="AL27" s="212"/>
      <c r="AM27" s="212"/>
      <c r="AN27" s="212"/>
      <c r="AO27" s="212"/>
      <c r="AP27" s="19"/>
      <c r="AQ27" s="20"/>
      <c r="BE27" s="185"/>
    </row>
    <row r="28" spans="2:71" s="1" customFormat="1" ht="6.95" customHeight="1" x14ac:dyDescent="0.3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3"/>
      <c r="BE28" s="214"/>
    </row>
    <row r="29" spans="2:71" s="1" customFormat="1" ht="25.9" customHeight="1" x14ac:dyDescent="0.3">
      <c r="B29" s="31"/>
      <c r="C29" s="32"/>
      <c r="D29" s="34" t="s">
        <v>40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221">
        <f>ROUND(AK26+AK27,2)</f>
        <v>0</v>
      </c>
      <c r="AL29" s="222"/>
      <c r="AM29" s="222"/>
      <c r="AN29" s="222"/>
      <c r="AO29" s="222"/>
      <c r="AP29" s="32"/>
      <c r="AQ29" s="33"/>
      <c r="BE29" s="214"/>
    </row>
    <row r="30" spans="2:71" s="1" customFormat="1" ht="6.95" customHeight="1" x14ac:dyDescent="0.3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3"/>
      <c r="BE30" s="214"/>
    </row>
    <row r="31" spans="2:71" s="2" customFormat="1" ht="14.45" customHeight="1" x14ac:dyDescent="0.3">
      <c r="B31" s="36"/>
      <c r="C31" s="37"/>
      <c r="D31" s="38" t="s">
        <v>41</v>
      </c>
      <c r="E31" s="37"/>
      <c r="F31" s="38" t="s">
        <v>42</v>
      </c>
      <c r="G31" s="37"/>
      <c r="H31" s="37"/>
      <c r="I31" s="37"/>
      <c r="J31" s="37"/>
      <c r="K31" s="37"/>
      <c r="L31" s="204">
        <v>0.2</v>
      </c>
      <c r="M31" s="205"/>
      <c r="N31" s="205"/>
      <c r="O31" s="205"/>
      <c r="P31" s="37"/>
      <c r="Q31" s="37"/>
      <c r="R31" s="37"/>
      <c r="S31" s="37"/>
      <c r="T31" s="40" t="s">
        <v>43</v>
      </c>
      <c r="U31" s="37"/>
      <c r="V31" s="37"/>
      <c r="W31" s="206">
        <f>ROUND(AZ87+SUM(CD91:CD95),2)</f>
        <v>0</v>
      </c>
      <c r="X31" s="205"/>
      <c r="Y31" s="205"/>
      <c r="Z31" s="205"/>
      <c r="AA31" s="205"/>
      <c r="AB31" s="205"/>
      <c r="AC31" s="205"/>
      <c r="AD31" s="205"/>
      <c r="AE31" s="205"/>
      <c r="AF31" s="37"/>
      <c r="AG31" s="37"/>
      <c r="AH31" s="37"/>
      <c r="AI31" s="37"/>
      <c r="AJ31" s="37"/>
      <c r="AK31" s="206">
        <f>ROUND(AV87+SUM(BY91:BY95),2)</f>
        <v>0</v>
      </c>
      <c r="AL31" s="205"/>
      <c r="AM31" s="205"/>
      <c r="AN31" s="205"/>
      <c r="AO31" s="205"/>
      <c r="AP31" s="37"/>
      <c r="AQ31" s="41"/>
      <c r="BE31" s="215"/>
    </row>
    <row r="32" spans="2:71" s="2" customFormat="1" ht="14.45" customHeight="1" x14ac:dyDescent="0.3">
      <c r="B32" s="36"/>
      <c r="C32" s="37"/>
      <c r="D32" s="37"/>
      <c r="E32" s="37"/>
      <c r="F32" s="38" t="s">
        <v>44</v>
      </c>
      <c r="G32" s="37"/>
      <c r="H32" s="37"/>
      <c r="I32" s="37"/>
      <c r="J32" s="37"/>
      <c r="K32" s="37"/>
      <c r="L32" s="204">
        <v>0.2</v>
      </c>
      <c r="M32" s="205"/>
      <c r="N32" s="205"/>
      <c r="O32" s="205"/>
      <c r="P32" s="37"/>
      <c r="Q32" s="37"/>
      <c r="R32" s="37"/>
      <c r="S32" s="37"/>
      <c r="T32" s="40" t="s">
        <v>43</v>
      </c>
      <c r="U32" s="37"/>
      <c r="V32" s="37"/>
      <c r="W32" s="206">
        <f>ROUND(BA87+SUM(CE91:CE95),2)</f>
        <v>0</v>
      </c>
      <c r="X32" s="205"/>
      <c r="Y32" s="205"/>
      <c r="Z32" s="205"/>
      <c r="AA32" s="205"/>
      <c r="AB32" s="205"/>
      <c r="AC32" s="205"/>
      <c r="AD32" s="205"/>
      <c r="AE32" s="205"/>
      <c r="AF32" s="37"/>
      <c r="AG32" s="37"/>
      <c r="AH32" s="37"/>
      <c r="AI32" s="37"/>
      <c r="AJ32" s="37"/>
      <c r="AK32" s="206">
        <f>ROUND(AW87+SUM(BZ91:BZ95),2)</f>
        <v>0</v>
      </c>
      <c r="AL32" s="205"/>
      <c r="AM32" s="205"/>
      <c r="AN32" s="205"/>
      <c r="AO32" s="205"/>
      <c r="AP32" s="37"/>
      <c r="AQ32" s="41"/>
      <c r="BE32" s="215"/>
    </row>
    <row r="33" spans="2:57" s="2" customFormat="1" ht="14.45" hidden="1" customHeight="1" x14ac:dyDescent="0.3">
      <c r="B33" s="36"/>
      <c r="C33" s="37"/>
      <c r="D33" s="37"/>
      <c r="E33" s="37"/>
      <c r="F33" s="38" t="s">
        <v>45</v>
      </c>
      <c r="G33" s="37"/>
      <c r="H33" s="37"/>
      <c r="I33" s="37"/>
      <c r="J33" s="37"/>
      <c r="K33" s="37"/>
      <c r="L33" s="204">
        <v>0.2</v>
      </c>
      <c r="M33" s="205"/>
      <c r="N33" s="205"/>
      <c r="O33" s="205"/>
      <c r="P33" s="37"/>
      <c r="Q33" s="37"/>
      <c r="R33" s="37"/>
      <c r="S33" s="37"/>
      <c r="T33" s="40" t="s">
        <v>43</v>
      </c>
      <c r="U33" s="37"/>
      <c r="V33" s="37"/>
      <c r="W33" s="206">
        <f>ROUND(BB87+SUM(CF91:CF95),2)</f>
        <v>0</v>
      </c>
      <c r="X33" s="205"/>
      <c r="Y33" s="205"/>
      <c r="Z33" s="205"/>
      <c r="AA33" s="205"/>
      <c r="AB33" s="205"/>
      <c r="AC33" s="205"/>
      <c r="AD33" s="205"/>
      <c r="AE33" s="205"/>
      <c r="AF33" s="37"/>
      <c r="AG33" s="37"/>
      <c r="AH33" s="37"/>
      <c r="AI33" s="37"/>
      <c r="AJ33" s="37"/>
      <c r="AK33" s="206">
        <v>0</v>
      </c>
      <c r="AL33" s="205"/>
      <c r="AM33" s="205"/>
      <c r="AN33" s="205"/>
      <c r="AO33" s="205"/>
      <c r="AP33" s="37"/>
      <c r="AQ33" s="41"/>
      <c r="BE33" s="215"/>
    </row>
    <row r="34" spans="2:57" s="2" customFormat="1" ht="14.45" hidden="1" customHeight="1" x14ac:dyDescent="0.3">
      <c r="B34" s="36"/>
      <c r="C34" s="37"/>
      <c r="D34" s="37"/>
      <c r="E34" s="37"/>
      <c r="F34" s="38" t="s">
        <v>46</v>
      </c>
      <c r="G34" s="37"/>
      <c r="H34" s="37"/>
      <c r="I34" s="37"/>
      <c r="J34" s="37"/>
      <c r="K34" s="37"/>
      <c r="L34" s="204">
        <v>0.2</v>
      </c>
      <c r="M34" s="205"/>
      <c r="N34" s="205"/>
      <c r="O34" s="205"/>
      <c r="P34" s="37"/>
      <c r="Q34" s="37"/>
      <c r="R34" s="37"/>
      <c r="S34" s="37"/>
      <c r="T34" s="40" t="s">
        <v>43</v>
      </c>
      <c r="U34" s="37"/>
      <c r="V34" s="37"/>
      <c r="W34" s="206">
        <f>ROUND(BC87+SUM(CG91:CG95),2)</f>
        <v>0</v>
      </c>
      <c r="X34" s="205"/>
      <c r="Y34" s="205"/>
      <c r="Z34" s="205"/>
      <c r="AA34" s="205"/>
      <c r="AB34" s="205"/>
      <c r="AC34" s="205"/>
      <c r="AD34" s="205"/>
      <c r="AE34" s="205"/>
      <c r="AF34" s="37"/>
      <c r="AG34" s="37"/>
      <c r="AH34" s="37"/>
      <c r="AI34" s="37"/>
      <c r="AJ34" s="37"/>
      <c r="AK34" s="206">
        <v>0</v>
      </c>
      <c r="AL34" s="205"/>
      <c r="AM34" s="205"/>
      <c r="AN34" s="205"/>
      <c r="AO34" s="205"/>
      <c r="AP34" s="37"/>
      <c r="AQ34" s="41"/>
      <c r="BE34" s="215"/>
    </row>
    <row r="35" spans="2:57" s="2" customFormat="1" ht="14.45" hidden="1" customHeight="1" x14ac:dyDescent="0.3">
      <c r="B35" s="36"/>
      <c r="C35" s="37"/>
      <c r="D35" s="37"/>
      <c r="E35" s="37"/>
      <c r="F35" s="38" t="s">
        <v>47</v>
      </c>
      <c r="G35" s="37"/>
      <c r="H35" s="37"/>
      <c r="I35" s="37"/>
      <c r="J35" s="37"/>
      <c r="K35" s="37"/>
      <c r="L35" s="204">
        <v>0</v>
      </c>
      <c r="M35" s="205"/>
      <c r="N35" s="205"/>
      <c r="O35" s="205"/>
      <c r="P35" s="37"/>
      <c r="Q35" s="37"/>
      <c r="R35" s="37"/>
      <c r="S35" s="37"/>
      <c r="T35" s="40" t="s">
        <v>43</v>
      </c>
      <c r="U35" s="37"/>
      <c r="V35" s="37"/>
      <c r="W35" s="206">
        <f>ROUND(BD87+SUM(CH91:CH95),2)</f>
        <v>0</v>
      </c>
      <c r="X35" s="205"/>
      <c r="Y35" s="205"/>
      <c r="Z35" s="205"/>
      <c r="AA35" s="205"/>
      <c r="AB35" s="205"/>
      <c r="AC35" s="205"/>
      <c r="AD35" s="205"/>
      <c r="AE35" s="205"/>
      <c r="AF35" s="37"/>
      <c r="AG35" s="37"/>
      <c r="AH35" s="37"/>
      <c r="AI35" s="37"/>
      <c r="AJ35" s="37"/>
      <c r="AK35" s="206">
        <v>0</v>
      </c>
      <c r="AL35" s="205"/>
      <c r="AM35" s="205"/>
      <c r="AN35" s="205"/>
      <c r="AO35" s="205"/>
      <c r="AP35" s="37"/>
      <c r="AQ35" s="41"/>
    </row>
    <row r="36" spans="2:57" s="1" customFormat="1" ht="6.95" customHeight="1" x14ac:dyDescent="0.3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3"/>
    </row>
    <row r="37" spans="2:57" s="1" customFormat="1" ht="25.9" customHeight="1" x14ac:dyDescent="0.3">
      <c r="B37" s="31"/>
      <c r="C37" s="42"/>
      <c r="D37" s="43" t="s">
        <v>48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5" t="s">
        <v>49</v>
      </c>
      <c r="U37" s="44"/>
      <c r="V37" s="44"/>
      <c r="W37" s="44"/>
      <c r="X37" s="207" t="s">
        <v>50</v>
      </c>
      <c r="Y37" s="208"/>
      <c r="Z37" s="208"/>
      <c r="AA37" s="208"/>
      <c r="AB37" s="208"/>
      <c r="AC37" s="44"/>
      <c r="AD37" s="44"/>
      <c r="AE37" s="44"/>
      <c r="AF37" s="44"/>
      <c r="AG37" s="44"/>
      <c r="AH37" s="44"/>
      <c r="AI37" s="44"/>
      <c r="AJ37" s="44"/>
      <c r="AK37" s="209">
        <f>SUM(AK29:AK35)</f>
        <v>0</v>
      </c>
      <c r="AL37" s="208"/>
      <c r="AM37" s="208"/>
      <c r="AN37" s="208"/>
      <c r="AO37" s="210"/>
      <c r="AP37" s="42"/>
      <c r="AQ37" s="33"/>
    </row>
    <row r="38" spans="2:57" s="1" customFormat="1" ht="14.45" customHeight="1" x14ac:dyDescent="0.3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3"/>
    </row>
    <row r="39" spans="2:57" x14ac:dyDescent="0.3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20"/>
    </row>
    <row r="40" spans="2:57" x14ac:dyDescent="0.3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20"/>
    </row>
    <row r="41" spans="2:57" x14ac:dyDescent="0.3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20"/>
    </row>
    <row r="42" spans="2:57" x14ac:dyDescent="0.3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20"/>
    </row>
    <row r="43" spans="2:57" x14ac:dyDescent="0.3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20"/>
    </row>
    <row r="44" spans="2:57" x14ac:dyDescent="0.3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20"/>
    </row>
    <row r="45" spans="2:57" x14ac:dyDescent="0.3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20"/>
    </row>
    <row r="46" spans="2:57" x14ac:dyDescent="0.3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20"/>
    </row>
    <row r="47" spans="2:57" x14ac:dyDescent="0.3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20"/>
    </row>
    <row r="48" spans="2:57" x14ac:dyDescent="0.3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20"/>
    </row>
    <row r="49" spans="2:43" s="1" customFormat="1" ht="15" x14ac:dyDescent="0.3">
      <c r="B49" s="31"/>
      <c r="C49" s="32"/>
      <c r="D49" s="46" t="s">
        <v>51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8"/>
      <c r="AA49" s="32"/>
      <c r="AB49" s="32"/>
      <c r="AC49" s="46" t="s">
        <v>52</v>
      </c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8"/>
      <c r="AP49" s="32"/>
      <c r="AQ49" s="33"/>
    </row>
    <row r="50" spans="2:43" x14ac:dyDescent="0.3">
      <c r="B50" s="18"/>
      <c r="C50" s="19"/>
      <c r="D50" s="4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50"/>
      <c r="AA50" s="19"/>
      <c r="AB50" s="19"/>
      <c r="AC50" s="4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50"/>
      <c r="AP50" s="19"/>
      <c r="AQ50" s="20"/>
    </row>
    <row r="51" spans="2:43" x14ac:dyDescent="0.3">
      <c r="B51" s="18"/>
      <c r="C51" s="19"/>
      <c r="D51" s="4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50"/>
      <c r="AA51" s="19"/>
      <c r="AB51" s="19"/>
      <c r="AC51" s="4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50"/>
      <c r="AP51" s="19"/>
      <c r="AQ51" s="20"/>
    </row>
    <row r="52" spans="2:43" x14ac:dyDescent="0.3">
      <c r="B52" s="18"/>
      <c r="C52" s="19"/>
      <c r="D52" s="4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50"/>
      <c r="AA52" s="19"/>
      <c r="AB52" s="19"/>
      <c r="AC52" s="4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50"/>
      <c r="AP52" s="19"/>
      <c r="AQ52" s="20"/>
    </row>
    <row r="53" spans="2:43" x14ac:dyDescent="0.3">
      <c r="B53" s="18"/>
      <c r="C53" s="19"/>
      <c r="D53" s="4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50"/>
      <c r="AA53" s="19"/>
      <c r="AB53" s="19"/>
      <c r="AC53" s="4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50"/>
      <c r="AP53" s="19"/>
      <c r="AQ53" s="20"/>
    </row>
    <row r="54" spans="2:43" x14ac:dyDescent="0.3">
      <c r="B54" s="18"/>
      <c r="C54" s="19"/>
      <c r="D54" s="4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50"/>
      <c r="AA54" s="19"/>
      <c r="AB54" s="19"/>
      <c r="AC54" s="4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50"/>
      <c r="AP54" s="19"/>
      <c r="AQ54" s="20"/>
    </row>
    <row r="55" spans="2:43" x14ac:dyDescent="0.3">
      <c r="B55" s="18"/>
      <c r="C55" s="19"/>
      <c r="D55" s="4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50"/>
      <c r="AA55" s="19"/>
      <c r="AB55" s="19"/>
      <c r="AC55" s="4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50"/>
      <c r="AP55" s="19"/>
      <c r="AQ55" s="20"/>
    </row>
    <row r="56" spans="2:43" x14ac:dyDescent="0.3">
      <c r="B56" s="18"/>
      <c r="C56" s="19"/>
      <c r="D56" s="4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50"/>
      <c r="AA56" s="19"/>
      <c r="AB56" s="19"/>
      <c r="AC56" s="4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50"/>
      <c r="AP56" s="19"/>
      <c r="AQ56" s="20"/>
    </row>
    <row r="57" spans="2:43" x14ac:dyDescent="0.3">
      <c r="B57" s="18"/>
      <c r="C57" s="19"/>
      <c r="D57" s="4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50"/>
      <c r="AA57" s="19"/>
      <c r="AB57" s="19"/>
      <c r="AC57" s="4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50"/>
      <c r="AP57" s="19"/>
      <c r="AQ57" s="20"/>
    </row>
    <row r="58" spans="2:43" s="1" customFormat="1" ht="15" x14ac:dyDescent="0.3">
      <c r="B58" s="31"/>
      <c r="C58" s="32"/>
      <c r="D58" s="51" t="s">
        <v>53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3" t="s">
        <v>54</v>
      </c>
      <c r="S58" s="52"/>
      <c r="T58" s="52"/>
      <c r="U58" s="52"/>
      <c r="V58" s="52"/>
      <c r="W58" s="52"/>
      <c r="X58" s="52"/>
      <c r="Y58" s="52"/>
      <c r="Z58" s="54"/>
      <c r="AA58" s="32"/>
      <c r="AB58" s="32"/>
      <c r="AC58" s="51" t="s">
        <v>53</v>
      </c>
      <c r="AD58" s="52"/>
      <c r="AE58" s="52"/>
      <c r="AF58" s="52"/>
      <c r="AG58" s="52"/>
      <c r="AH58" s="52"/>
      <c r="AI58" s="52"/>
      <c r="AJ58" s="52"/>
      <c r="AK58" s="52"/>
      <c r="AL58" s="52"/>
      <c r="AM58" s="53" t="s">
        <v>54</v>
      </c>
      <c r="AN58" s="52"/>
      <c r="AO58" s="54"/>
      <c r="AP58" s="32"/>
      <c r="AQ58" s="33"/>
    </row>
    <row r="59" spans="2:43" x14ac:dyDescent="0.3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20"/>
    </row>
    <row r="60" spans="2:43" s="1" customFormat="1" ht="15" x14ac:dyDescent="0.3">
      <c r="B60" s="31"/>
      <c r="C60" s="32"/>
      <c r="D60" s="46" t="s">
        <v>55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8"/>
      <c r="AA60" s="32"/>
      <c r="AB60" s="32"/>
      <c r="AC60" s="46" t="s">
        <v>56</v>
      </c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8"/>
      <c r="AP60" s="32"/>
      <c r="AQ60" s="33"/>
    </row>
    <row r="61" spans="2:43" x14ac:dyDescent="0.3">
      <c r="B61" s="18"/>
      <c r="C61" s="19"/>
      <c r="D61" s="4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50"/>
      <c r="AA61" s="19"/>
      <c r="AB61" s="19"/>
      <c r="AC61" s="4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50"/>
      <c r="AP61" s="19"/>
      <c r="AQ61" s="20"/>
    </row>
    <row r="62" spans="2:43" x14ac:dyDescent="0.3">
      <c r="B62" s="18"/>
      <c r="C62" s="19"/>
      <c r="D62" s="4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50"/>
      <c r="AA62" s="19"/>
      <c r="AB62" s="19"/>
      <c r="AC62" s="4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50"/>
      <c r="AP62" s="19"/>
      <c r="AQ62" s="20"/>
    </row>
    <row r="63" spans="2:43" x14ac:dyDescent="0.3">
      <c r="B63" s="18"/>
      <c r="C63" s="19"/>
      <c r="D63" s="4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50"/>
      <c r="AA63" s="19"/>
      <c r="AB63" s="19"/>
      <c r="AC63" s="4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50"/>
      <c r="AP63" s="19"/>
      <c r="AQ63" s="20"/>
    </row>
    <row r="64" spans="2:43" x14ac:dyDescent="0.3">
      <c r="B64" s="18"/>
      <c r="C64" s="19"/>
      <c r="D64" s="4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50"/>
      <c r="AA64" s="19"/>
      <c r="AB64" s="19"/>
      <c r="AC64" s="4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50"/>
      <c r="AP64" s="19"/>
      <c r="AQ64" s="20"/>
    </row>
    <row r="65" spans="2:43" x14ac:dyDescent="0.3">
      <c r="B65" s="18"/>
      <c r="C65" s="19"/>
      <c r="D65" s="4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50"/>
      <c r="AA65" s="19"/>
      <c r="AB65" s="19"/>
      <c r="AC65" s="4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50"/>
      <c r="AP65" s="19"/>
      <c r="AQ65" s="20"/>
    </row>
    <row r="66" spans="2:43" x14ac:dyDescent="0.3">
      <c r="B66" s="18"/>
      <c r="C66" s="19"/>
      <c r="D66" s="4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50"/>
      <c r="AA66" s="19"/>
      <c r="AB66" s="19"/>
      <c r="AC66" s="4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50"/>
      <c r="AP66" s="19"/>
      <c r="AQ66" s="20"/>
    </row>
    <row r="67" spans="2:43" x14ac:dyDescent="0.3">
      <c r="B67" s="18"/>
      <c r="C67" s="19"/>
      <c r="D67" s="4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50"/>
      <c r="AA67" s="19"/>
      <c r="AB67" s="19"/>
      <c r="AC67" s="4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50"/>
      <c r="AP67" s="19"/>
      <c r="AQ67" s="20"/>
    </row>
    <row r="68" spans="2:43" x14ac:dyDescent="0.3">
      <c r="B68" s="18"/>
      <c r="C68" s="19"/>
      <c r="D68" s="4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50"/>
      <c r="AA68" s="19"/>
      <c r="AB68" s="19"/>
      <c r="AC68" s="4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50"/>
      <c r="AP68" s="19"/>
      <c r="AQ68" s="20"/>
    </row>
    <row r="69" spans="2:43" s="1" customFormat="1" ht="15" x14ac:dyDescent="0.3">
      <c r="B69" s="31"/>
      <c r="C69" s="32"/>
      <c r="D69" s="51" t="s">
        <v>53</v>
      </c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3" t="s">
        <v>54</v>
      </c>
      <c r="S69" s="52"/>
      <c r="T69" s="52"/>
      <c r="U69" s="52"/>
      <c r="V69" s="52"/>
      <c r="W69" s="52"/>
      <c r="X69" s="52"/>
      <c r="Y69" s="52"/>
      <c r="Z69" s="54"/>
      <c r="AA69" s="32"/>
      <c r="AB69" s="32"/>
      <c r="AC69" s="51" t="s">
        <v>53</v>
      </c>
      <c r="AD69" s="52"/>
      <c r="AE69" s="52"/>
      <c r="AF69" s="52"/>
      <c r="AG69" s="52"/>
      <c r="AH69" s="52"/>
      <c r="AI69" s="52"/>
      <c r="AJ69" s="52"/>
      <c r="AK69" s="52"/>
      <c r="AL69" s="52"/>
      <c r="AM69" s="53" t="s">
        <v>54</v>
      </c>
      <c r="AN69" s="52"/>
      <c r="AO69" s="54"/>
      <c r="AP69" s="32"/>
      <c r="AQ69" s="33"/>
    </row>
    <row r="70" spans="2:43" s="1" customFormat="1" ht="6.95" customHeight="1" x14ac:dyDescent="0.3"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3"/>
    </row>
    <row r="71" spans="2:43" s="1" customFormat="1" ht="6.95" customHeight="1" x14ac:dyDescent="0.3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7"/>
    </row>
    <row r="75" spans="2:43" s="1" customFormat="1" ht="6.95" customHeight="1" x14ac:dyDescent="0.3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</row>
    <row r="76" spans="2:43" s="1" customFormat="1" ht="36.950000000000003" customHeight="1" x14ac:dyDescent="0.3">
      <c r="B76" s="31"/>
      <c r="C76" s="197" t="s">
        <v>57</v>
      </c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2"/>
      <c r="AK76" s="182"/>
      <c r="AL76" s="182"/>
      <c r="AM76" s="182"/>
      <c r="AN76" s="182"/>
      <c r="AO76" s="182"/>
      <c r="AP76" s="182"/>
      <c r="AQ76" s="33"/>
    </row>
    <row r="77" spans="2:43" s="3" customFormat="1" ht="14.45" customHeight="1" x14ac:dyDescent="0.3">
      <c r="B77" s="61"/>
      <c r="C77" s="26" t="s">
        <v>13</v>
      </c>
      <c r="D77" s="62"/>
      <c r="E77" s="62"/>
      <c r="F77" s="62"/>
      <c r="G77" s="62"/>
      <c r="H77" s="62"/>
      <c r="I77" s="62"/>
      <c r="J77" s="62"/>
      <c r="K77" s="62"/>
      <c r="L77" s="62" t="str">
        <f>K5</f>
        <v>MST-2019-001</v>
      </c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3"/>
    </row>
    <row r="78" spans="2:43" s="4" customFormat="1" ht="36.950000000000003" customHeight="1" x14ac:dyDescent="0.3">
      <c r="B78" s="64"/>
      <c r="C78" s="65" t="s">
        <v>16</v>
      </c>
      <c r="D78" s="66"/>
      <c r="E78" s="66"/>
      <c r="F78" s="66"/>
      <c r="G78" s="66"/>
      <c r="H78" s="66"/>
      <c r="I78" s="66"/>
      <c r="J78" s="66"/>
      <c r="K78" s="66"/>
      <c r="L78" s="198" t="str">
        <f>K6</f>
        <v>Rekonštrukcia krytu miestnej komunikácie v obci Soboš</v>
      </c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  <c r="Z78" s="199"/>
      <c r="AA78" s="199"/>
      <c r="AB78" s="199"/>
      <c r="AC78" s="199"/>
      <c r="AD78" s="199"/>
      <c r="AE78" s="199"/>
      <c r="AF78" s="199"/>
      <c r="AG78" s="199"/>
      <c r="AH78" s="199"/>
      <c r="AI78" s="199"/>
      <c r="AJ78" s="199"/>
      <c r="AK78" s="199"/>
      <c r="AL78" s="199"/>
      <c r="AM78" s="199"/>
      <c r="AN78" s="199"/>
      <c r="AO78" s="199"/>
      <c r="AP78" s="66"/>
      <c r="AQ78" s="67"/>
    </row>
    <row r="79" spans="2:43" s="1" customFormat="1" ht="6.95" customHeight="1" x14ac:dyDescent="0.3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3"/>
    </row>
    <row r="80" spans="2:43" s="1" customFormat="1" ht="15" x14ac:dyDescent="0.3">
      <c r="B80" s="31"/>
      <c r="C80" s="26" t="s">
        <v>20</v>
      </c>
      <c r="D80" s="32"/>
      <c r="E80" s="32"/>
      <c r="F80" s="32"/>
      <c r="G80" s="32"/>
      <c r="H80" s="32"/>
      <c r="I80" s="32"/>
      <c r="J80" s="32"/>
      <c r="K80" s="32"/>
      <c r="L80" s="68" t="str">
        <f>IF(K8="","",K8)</f>
        <v xml:space="preserve"> </v>
      </c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26" t="s">
        <v>22</v>
      </c>
      <c r="AJ80" s="32"/>
      <c r="AK80" s="32"/>
      <c r="AL80" s="32"/>
      <c r="AM80" s="69" t="str">
        <f>IF(AN8= "","",AN8)</f>
        <v>8. 7. 2019</v>
      </c>
      <c r="AN80" s="32"/>
      <c r="AO80" s="32"/>
      <c r="AP80" s="32"/>
      <c r="AQ80" s="33"/>
    </row>
    <row r="81" spans="1:89" s="1" customFormat="1" ht="6.95" customHeight="1" x14ac:dyDescent="0.3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3"/>
    </row>
    <row r="82" spans="1:89" s="1" customFormat="1" ht="15" x14ac:dyDescent="0.3">
      <c r="B82" s="31"/>
      <c r="C82" s="26" t="s">
        <v>24</v>
      </c>
      <c r="D82" s="32"/>
      <c r="E82" s="32"/>
      <c r="F82" s="32"/>
      <c r="G82" s="32"/>
      <c r="H82" s="32"/>
      <c r="I82" s="32"/>
      <c r="J82" s="32"/>
      <c r="K82" s="32"/>
      <c r="L82" s="62" t="str">
        <f>IF(E11= "","",E11)</f>
        <v>Obec Soboš</v>
      </c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26" t="s">
        <v>31</v>
      </c>
      <c r="AJ82" s="32"/>
      <c r="AK82" s="32"/>
      <c r="AL82" s="32"/>
      <c r="AM82" s="200" t="str">
        <f>IF(E17="","",E17)</f>
        <v>MALSTATIS s.r.o.</v>
      </c>
      <c r="AN82" s="182"/>
      <c r="AO82" s="182"/>
      <c r="AP82" s="182"/>
      <c r="AQ82" s="33"/>
      <c r="AS82" s="201" t="s">
        <v>58</v>
      </c>
      <c r="AT82" s="202"/>
      <c r="AU82" s="47"/>
      <c r="AV82" s="47"/>
      <c r="AW82" s="47"/>
      <c r="AX82" s="47"/>
      <c r="AY82" s="47"/>
      <c r="AZ82" s="47"/>
      <c r="BA82" s="47"/>
      <c r="BB82" s="47"/>
      <c r="BC82" s="47"/>
      <c r="BD82" s="48"/>
    </row>
    <row r="83" spans="1:89" s="1" customFormat="1" ht="15" x14ac:dyDescent="0.3">
      <c r="B83" s="31"/>
      <c r="C83" s="26" t="s">
        <v>29</v>
      </c>
      <c r="D83" s="32"/>
      <c r="E83" s="32"/>
      <c r="F83" s="32"/>
      <c r="G83" s="32"/>
      <c r="H83" s="32"/>
      <c r="I83" s="32"/>
      <c r="J83" s="32"/>
      <c r="K83" s="32"/>
      <c r="L83" s="62" t="str">
        <f>IF(E14= "Vyplň údaj","",E14)</f>
        <v/>
      </c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26" t="s">
        <v>35</v>
      </c>
      <c r="AJ83" s="32"/>
      <c r="AK83" s="32"/>
      <c r="AL83" s="32"/>
      <c r="AM83" s="200" t="str">
        <f>IF(E20="","",E20)</f>
        <v>Ing. Ľuboš Mašlej</v>
      </c>
      <c r="AN83" s="182"/>
      <c r="AO83" s="182"/>
      <c r="AP83" s="182"/>
      <c r="AQ83" s="33"/>
      <c r="AS83" s="203"/>
      <c r="AT83" s="182"/>
      <c r="AU83" s="32"/>
      <c r="AV83" s="32"/>
      <c r="AW83" s="32"/>
      <c r="AX83" s="32"/>
      <c r="AY83" s="32"/>
      <c r="AZ83" s="32"/>
      <c r="BA83" s="32"/>
      <c r="BB83" s="32"/>
      <c r="BC83" s="32"/>
      <c r="BD83" s="71"/>
    </row>
    <row r="84" spans="1:89" s="1" customFormat="1" ht="10.9" customHeight="1" x14ac:dyDescent="0.3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3"/>
      <c r="AS84" s="203"/>
      <c r="AT84" s="182"/>
      <c r="AU84" s="32"/>
      <c r="AV84" s="32"/>
      <c r="AW84" s="32"/>
      <c r="AX84" s="32"/>
      <c r="AY84" s="32"/>
      <c r="AZ84" s="32"/>
      <c r="BA84" s="32"/>
      <c r="BB84" s="32"/>
      <c r="BC84" s="32"/>
      <c r="BD84" s="71"/>
    </row>
    <row r="85" spans="1:89" s="1" customFormat="1" ht="29.25" customHeight="1" x14ac:dyDescent="0.3">
      <c r="B85" s="31"/>
      <c r="C85" s="189" t="s">
        <v>59</v>
      </c>
      <c r="D85" s="190"/>
      <c r="E85" s="190"/>
      <c r="F85" s="190"/>
      <c r="G85" s="190"/>
      <c r="H85" s="72"/>
      <c r="I85" s="191" t="s">
        <v>60</v>
      </c>
      <c r="J85" s="190"/>
      <c r="K85" s="190"/>
      <c r="L85" s="190"/>
      <c r="M85" s="190"/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1" t="s">
        <v>61</v>
      </c>
      <c r="AH85" s="190"/>
      <c r="AI85" s="190"/>
      <c r="AJ85" s="190"/>
      <c r="AK85" s="190"/>
      <c r="AL85" s="190"/>
      <c r="AM85" s="190"/>
      <c r="AN85" s="191" t="s">
        <v>62</v>
      </c>
      <c r="AO85" s="190"/>
      <c r="AP85" s="192"/>
      <c r="AQ85" s="33"/>
      <c r="AS85" s="73" t="s">
        <v>63</v>
      </c>
      <c r="AT85" s="74" t="s">
        <v>64</v>
      </c>
      <c r="AU85" s="74" t="s">
        <v>65</v>
      </c>
      <c r="AV85" s="74" t="s">
        <v>66</v>
      </c>
      <c r="AW85" s="74" t="s">
        <v>67</v>
      </c>
      <c r="AX85" s="74" t="s">
        <v>68</v>
      </c>
      <c r="AY85" s="74" t="s">
        <v>69</v>
      </c>
      <c r="AZ85" s="74" t="s">
        <v>70</v>
      </c>
      <c r="BA85" s="74" t="s">
        <v>71</v>
      </c>
      <c r="BB85" s="74" t="s">
        <v>72</v>
      </c>
      <c r="BC85" s="74" t="s">
        <v>73</v>
      </c>
      <c r="BD85" s="75" t="s">
        <v>74</v>
      </c>
    </row>
    <row r="86" spans="1:89" s="1" customFormat="1" ht="10.9" customHeight="1" x14ac:dyDescent="0.3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3"/>
      <c r="AS86" s="76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8"/>
    </row>
    <row r="87" spans="1:89" s="4" customFormat="1" ht="32.450000000000003" customHeight="1" x14ac:dyDescent="0.3">
      <c r="B87" s="64"/>
      <c r="C87" s="77" t="s">
        <v>75</v>
      </c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196">
        <f>ROUND(AG88,2)</f>
        <v>0</v>
      </c>
      <c r="AH87" s="196"/>
      <c r="AI87" s="196"/>
      <c r="AJ87" s="196"/>
      <c r="AK87" s="196"/>
      <c r="AL87" s="196"/>
      <c r="AM87" s="196"/>
      <c r="AN87" s="181">
        <f>SUM(AG87,AT87)</f>
        <v>0</v>
      </c>
      <c r="AO87" s="181"/>
      <c r="AP87" s="181"/>
      <c r="AQ87" s="67"/>
      <c r="AS87" s="79">
        <f>ROUND(AS88,2)</f>
        <v>0</v>
      </c>
      <c r="AT87" s="80">
        <f>ROUND(SUM(AV87:AW87),2)</f>
        <v>0</v>
      </c>
      <c r="AU87" s="81">
        <f>ROUND(AU88,5)</f>
        <v>0</v>
      </c>
      <c r="AV87" s="80">
        <f>ROUND(AZ87*L31,2)</f>
        <v>0</v>
      </c>
      <c r="AW87" s="80">
        <f>ROUND(BA87*L32,2)</f>
        <v>0</v>
      </c>
      <c r="AX87" s="80">
        <f>ROUND(BB87*L31,2)</f>
        <v>0</v>
      </c>
      <c r="AY87" s="80">
        <f>ROUND(BC87*L32,2)</f>
        <v>0</v>
      </c>
      <c r="AZ87" s="80">
        <f>ROUND(AZ88,2)</f>
        <v>0</v>
      </c>
      <c r="BA87" s="80">
        <f>ROUND(BA88,2)</f>
        <v>0</v>
      </c>
      <c r="BB87" s="80">
        <f>ROUND(BB88,2)</f>
        <v>0</v>
      </c>
      <c r="BC87" s="80">
        <f>ROUND(BC88,2)</f>
        <v>0</v>
      </c>
      <c r="BD87" s="82">
        <f>ROUND(BD88,2)</f>
        <v>0</v>
      </c>
      <c r="BS87" s="83" t="s">
        <v>76</v>
      </c>
      <c r="BT87" s="83" t="s">
        <v>77</v>
      </c>
      <c r="BV87" s="83" t="s">
        <v>78</v>
      </c>
      <c r="BW87" s="83" t="s">
        <v>79</v>
      </c>
      <c r="BX87" s="83" t="s">
        <v>80</v>
      </c>
    </row>
    <row r="88" spans="1:89" s="5" customFormat="1" ht="53.25" customHeight="1" x14ac:dyDescent="0.3">
      <c r="A88" s="175" t="s">
        <v>228</v>
      </c>
      <c r="B88" s="84"/>
      <c r="C88" s="85"/>
      <c r="D88" s="195" t="s">
        <v>14</v>
      </c>
      <c r="E88" s="194"/>
      <c r="F88" s="194"/>
      <c r="G88" s="194"/>
      <c r="H88" s="194"/>
      <c r="I88" s="86"/>
      <c r="J88" s="195" t="s">
        <v>17</v>
      </c>
      <c r="K88" s="194"/>
      <c r="L88" s="194"/>
      <c r="M88" s="194"/>
      <c r="N88" s="194"/>
      <c r="O88" s="194"/>
      <c r="P88" s="194"/>
      <c r="Q88" s="194"/>
      <c r="R88" s="194"/>
      <c r="S88" s="194"/>
      <c r="T88" s="194"/>
      <c r="U88" s="194"/>
      <c r="V88" s="194"/>
      <c r="W88" s="194"/>
      <c r="X88" s="194"/>
      <c r="Y88" s="194"/>
      <c r="Z88" s="194"/>
      <c r="AA88" s="194"/>
      <c r="AB88" s="194"/>
      <c r="AC88" s="194"/>
      <c r="AD88" s="194"/>
      <c r="AE88" s="194"/>
      <c r="AF88" s="194"/>
      <c r="AG88" s="193">
        <f>'MST-2019-001 - Rekonštruk...'!M29</f>
        <v>0</v>
      </c>
      <c r="AH88" s="194"/>
      <c r="AI88" s="194"/>
      <c r="AJ88" s="194"/>
      <c r="AK88" s="194"/>
      <c r="AL88" s="194"/>
      <c r="AM88" s="194"/>
      <c r="AN88" s="193">
        <f>SUM(AG88,AT88)</f>
        <v>0</v>
      </c>
      <c r="AO88" s="194"/>
      <c r="AP88" s="194"/>
      <c r="AQ88" s="87"/>
      <c r="AS88" s="88">
        <f>'MST-2019-001 - Rekonštruk...'!M27</f>
        <v>0</v>
      </c>
      <c r="AT88" s="89">
        <f>ROUND(SUM(AV88:AW88),2)</f>
        <v>0</v>
      </c>
      <c r="AU88" s="90">
        <f>'MST-2019-001 - Rekonštruk...'!W119</f>
        <v>0</v>
      </c>
      <c r="AV88" s="89">
        <f>'MST-2019-001 - Rekonštruk...'!M31</f>
        <v>0</v>
      </c>
      <c r="AW88" s="89">
        <f>'MST-2019-001 - Rekonštruk...'!M32</f>
        <v>0</v>
      </c>
      <c r="AX88" s="89">
        <f>'MST-2019-001 - Rekonštruk...'!M33</f>
        <v>0</v>
      </c>
      <c r="AY88" s="89">
        <f>'MST-2019-001 - Rekonštruk...'!M34</f>
        <v>0</v>
      </c>
      <c r="AZ88" s="89">
        <f>'MST-2019-001 - Rekonštruk...'!H31</f>
        <v>0</v>
      </c>
      <c r="BA88" s="89">
        <f>'MST-2019-001 - Rekonštruk...'!H32</f>
        <v>0</v>
      </c>
      <c r="BB88" s="89">
        <f>'MST-2019-001 - Rekonštruk...'!H33</f>
        <v>0</v>
      </c>
      <c r="BC88" s="89">
        <f>'MST-2019-001 - Rekonštruk...'!H34</f>
        <v>0</v>
      </c>
      <c r="BD88" s="91">
        <f>'MST-2019-001 - Rekonštruk...'!H35</f>
        <v>0</v>
      </c>
      <c r="BT88" s="92" t="s">
        <v>81</v>
      </c>
      <c r="BU88" s="92" t="s">
        <v>82</v>
      </c>
      <c r="BV88" s="92" t="s">
        <v>78</v>
      </c>
      <c r="BW88" s="92" t="s">
        <v>79</v>
      </c>
      <c r="BX88" s="92" t="s">
        <v>80</v>
      </c>
    </row>
    <row r="89" spans="1:89" x14ac:dyDescent="0.3">
      <c r="B89" s="18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20"/>
    </row>
    <row r="90" spans="1:89" s="1" customFormat="1" ht="30" customHeight="1" x14ac:dyDescent="0.3">
      <c r="B90" s="31"/>
      <c r="C90" s="77" t="s">
        <v>83</v>
      </c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181">
        <f>ROUND(SUM(AG91:AG94),2)</f>
        <v>0</v>
      </c>
      <c r="AH90" s="182"/>
      <c r="AI90" s="182"/>
      <c r="AJ90" s="182"/>
      <c r="AK90" s="182"/>
      <c r="AL90" s="182"/>
      <c r="AM90" s="182"/>
      <c r="AN90" s="181">
        <f>ROUND(SUM(AN91:AN94),2)</f>
        <v>0</v>
      </c>
      <c r="AO90" s="182"/>
      <c r="AP90" s="182"/>
      <c r="AQ90" s="33"/>
      <c r="AS90" s="73" t="s">
        <v>84</v>
      </c>
      <c r="AT90" s="74" t="s">
        <v>85</v>
      </c>
      <c r="AU90" s="74" t="s">
        <v>41</v>
      </c>
      <c r="AV90" s="75" t="s">
        <v>64</v>
      </c>
    </row>
    <row r="91" spans="1:89" s="1" customFormat="1" ht="19.899999999999999" customHeight="1" x14ac:dyDescent="0.3">
      <c r="B91" s="31"/>
      <c r="C91" s="32"/>
      <c r="D91" s="93" t="s">
        <v>86</v>
      </c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187">
        <f>ROUND(AG87*AS91,2)</f>
        <v>0</v>
      </c>
      <c r="AH91" s="182"/>
      <c r="AI91" s="182"/>
      <c r="AJ91" s="182"/>
      <c r="AK91" s="182"/>
      <c r="AL91" s="182"/>
      <c r="AM91" s="182"/>
      <c r="AN91" s="188">
        <f>ROUND(AG91+AV91,2)</f>
        <v>0</v>
      </c>
      <c r="AO91" s="182"/>
      <c r="AP91" s="182"/>
      <c r="AQ91" s="33"/>
      <c r="AS91" s="94">
        <v>0</v>
      </c>
      <c r="AT91" s="95" t="s">
        <v>87</v>
      </c>
      <c r="AU91" s="95" t="s">
        <v>42</v>
      </c>
      <c r="AV91" s="96">
        <f>ROUND(IF(AU91="základná",AG91*L31,IF(AU91="znížená",AG91*L32,0)),2)</f>
        <v>0</v>
      </c>
      <c r="BV91" s="14" t="s">
        <v>88</v>
      </c>
      <c r="BY91" s="97">
        <f>IF(AU91="základná",AV91,0)</f>
        <v>0</v>
      </c>
      <c r="BZ91" s="97">
        <f>IF(AU91="znížená",AV91,0)</f>
        <v>0</v>
      </c>
      <c r="CA91" s="97">
        <v>0</v>
      </c>
      <c r="CB91" s="97">
        <v>0</v>
      </c>
      <c r="CC91" s="97">
        <v>0</v>
      </c>
      <c r="CD91" s="97">
        <f>IF(AU91="základná",AG91,0)</f>
        <v>0</v>
      </c>
      <c r="CE91" s="97">
        <f>IF(AU91="znížená",AG91,0)</f>
        <v>0</v>
      </c>
      <c r="CF91" s="97">
        <f>IF(AU91="zákl. prenesená",AG91,0)</f>
        <v>0</v>
      </c>
      <c r="CG91" s="97">
        <f>IF(AU91="zníž. prenesená",AG91,0)</f>
        <v>0</v>
      </c>
      <c r="CH91" s="97">
        <f>IF(AU91="nulová",AG91,0)</f>
        <v>0</v>
      </c>
      <c r="CI91" s="14">
        <f>IF(AU91="základná",1,IF(AU91="znížená",2,IF(AU91="zákl. prenesená",4,IF(AU91="zníž. prenesená",5,3))))</f>
        <v>1</v>
      </c>
      <c r="CJ91" s="14">
        <f>IF(AT91="stavebná časť",1,IF(8891="investičná časť",2,3))</f>
        <v>1</v>
      </c>
      <c r="CK91" s="14" t="str">
        <f>IF(D91="Vyplň vlastné","","x")</f>
        <v>x</v>
      </c>
    </row>
    <row r="92" spans="1:89" s="1" customFormat="1" ht="19.899999999999999" customHeight="1" x14ac:dyDescent="0.3">
      <c r="B92" s="31"/>
      <c r="C92" s="32"/>
      <c r="D92" s="186" t="s">
        <v>89</v>
      </c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  <c r="R92" s="182"/>
      <c r="S92" s="182"/>
      <c r="T92" s="182"/>
      <c r="U92" s="182"/>
      <c r="V92" s="182"/>
      <c r="W92" s="182"/>
      <c r="X92" s="182"/>
      <c r="Y92" s="182"/>
      <c r="Z92" s="182"/>
      <c r="AA92" s="182"/>
      <c r="AB92" s="182"/>
      <c r="AC92" s="32"/>
      <c r="AD92" s="32"/>
      <c r="AE92" s="32"/>
      <c r="AF92" s="32"/>
      <c r="AG92" s="187">
        <f>AG87*AS92</f>
        <v>0</v>
      </c>
      <c r="AH92" s="182"/>
      <c r="AI92" s="182"/>
      <c r="AJ92" s="182"/>
      <c r="AK92" s="182"/>
      <c r="AL92" s="182"/>
      <c r="AM92" s="182"/>
      <c r="AN92" s="188">
        <f>AG92+AV92</f>
        <v>0</v>
      </c>
      <c r="AO92" s="182"/>
      <c r="AP92" s="182"/>
      <c r="AQ92" s="33"/>
      <c r="AS92" s="98">
        <v>0</v>
      </c>
      <c r="AT92" s="99" t="s">
        <v>87</v>
      </c>
      <c r="AU92" s="99" t="s">
        <v>42</v>
      </c>
      <c r="AV92" s="100">
        <f>ROUND(IF(AU92="nulová",0,IF(OR(AU92="základná",AU92="zákl. prenesená"),AG92*L31,AG92*L32)),2)</f>
        <v>0</v>
      </c>
      <c r="BV92" s="14" t="s">
        <v>90</v>
      </c>
      <c r="BY92" s="97">
        <f>IF(AU92="základná",AV92,0)</f>
        <v>0</v>
      </c>
      <c r="BZ92" s="97">
        <f>IF(AU92="znížená",AV92,0)</f>
        <v>0</v>
      </c>
      <c r="CA92" s="97">
        <f>IF(AU92="zákl. prenesená",AV92,0)</f>
        <v>0</v>
      </c>
      <c r="CB92" s="97">
        <f>IF(AU92="zníž. prenesená",AV92,0)</f>
        <v>0</v>
      </c>
      <c r="CC92" s="97">
        <f>IF(AU92="nulová",AV92,0)</f>
        <v>0</v>
      </c>
      <c r="CD92" s="97">
        <f>IF(AU92="základná",AG92,0)</f>
        <v>0</v>
      </c>
      <c r="CE92" s="97">
        <f>IF(AU92="znížená",AG92,0)</f>
        <v>0</v>
      </c>
      <c r="CF92" s="97">
        <f>IF(AU92="zákl. prenesená",AG92,0)</f>
        <v>0</v>
      </c>
      <c r="CG92" s="97">
        <f>IF(AU92="zníž. prenesená",AG92,0)</f>
        <v>0</v>
      </c>
      <c r="CH92" s="97">
        <f>IF(AU92="nulová",AG92,0)</f>
        <v>0</v>
      </c>
      <c r="CI92" s="14">
        <f>IF(AU92="základná",1,IF(AU92="znížená",2,IF(AU92="zákl. prenesená",4,IF(AU92="zníž. prenesená",5,3))))</f>
        <v>1</v>
      </c>
      <c r="CJ92" s="14">
        <f>IF(AT92="stavebná časť",1,IF(8892="investičná časť",2,3))</f>
        <v>1</v>
      </c>
      <c r="CK92" s="14" t="str">
        <f>IF(D92="Vyplň vlastné","","x")</f>
        <v/>
      </c>
    </row>
    <row r="93" spans="1:89" s="1" customFormat="1" ht="19.899999999999999" customHeight="1" x14ac:dyDescent="0.3">
      <c r="B93" s="31"/>
      <c r="C93" s="32"/>
      <c r="D93" s="186" t="s">
        <v>89</v>
      </c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  <c r="R93" s="182"/>
      <c r="S93" s="182"/>
      <c r="T93" s="182"/>
      <c r="U93" s="182"/>
      <c r="V93" s="182"/>
      <c r="W93" s="182"/>
      <c r="X93" s="182"/>
      <c r="Y93" s="182"/>
      <c r="Z93" s="182"/>
      <c r="AA93" s="182"/>
      <c r="AB93" s="182"/>
      <c r="AC93" s="32"/>
      <c r="AD93" s="32"/>
      <c r="AE93" s="32"/>
      <c r="AF93" s="32"/>
      <c r="AG93" s="187">
        <f>AG87*AS93</f>
        <v>0</v>
      </c>
      <c r="AH93" s="182"/>
      <c r="AI93" s="182"/>
      <c r="AJ93" s="182"/>
      <c r="AK93" s="182"/>
      <c r="AL93" s="182"/>
      <c r="AM93" s="182"/>
      <c r="AN93" s="188">
        <f>AG93+AV93</f>
        <v>0</v>
      </c>
      <c r="AO93" s="182"/>
      <c r="AP93" s="182"/>
      <c r="AQ93" s="33"/>
      <c r="AS93" s="98">
        <v>0</v>
      </c>
      <c r="AT93" s="99" t="s">
        <v>87</v>
      </c>
      <c r="AU93" s="99" t="s">
        <v>42</v>
      </c>
      <c r="AV93" s="100">
        <f>ROUND(IF(AU93="nulová",0,IF(OR(AU93="základná",AU93="zákl. prenesená"),AG93*L31,AG93*L32)),2)</f>
        <v>0</v>
      </c>
      <c r="BV93" s="14" t="s">
        <v>90</v>
      </c>
      <c r="BY93" s="97">
        <f>IF(AU93="základná",AV93,0)</f>
        <v>0</v>
      </c>
      <c r="BZ93" s="97">
        <f>IF(AU93="znížená",AV93,0)</f>
        <v>0</v>
      </c>
      <c r="CA93" s="97">
        <f>IF(AU93="zákl. prenesená",AV93,0)</f>
        <v>0</v>
      </c>
      <c r="CB93" s="97">
        <f>IF(AU93="zníž. prenesená",AV93,0)</f>
        <v>0</v>
      </c>
      <c r="CC93" s="97">
        <f>IF(AU93="nulová",AV93,0)</f>
        <v>0</v>
      </c>
      <c r="CD93" s="97">
        <f>IF(AU93="základná",AG93,0)</f>
        <v>0</v>
      </c>
      <c r="CE93" s="97">
        <f>IF(AU93="znížená",AG93,0)</f>
        <v>0</v>
      </c>
      <c r="CF93" s="97">
        <f>IF(AU93="zákl. prenesená",AG93,0)</f>
        <v>0</v>
      </c>
      <c r="CG93" s="97">
        <f>IF(AU93="zníž. prenesená",AG93,0)</f>
        <v>0</v>
      </c>
      <c r="CH93" s="97">
        <f>IF(AU93="nulová",AG93,0)</f>
        <v>0</v>
      </c>
      <c r="CI93" s="14">
        <f>IF(AU93="základná",1,IF(AU93="znížená",2,IF(AU93="zákl. prenesená",4,IF(AU93="zníž. prenesená",5,3))))</f>
        <v>1</v>
      </c>
      <c r="CJ93" s="14">
        <f>IF(AT93="stavebná časť",1,IF(8893="investičná časť",2,3))</f>
        <v>1</v>
      </c>
      <c r="CK93" s="14" t="str">
        <f>IF(D93="Vyplň vlastné","","x")</f>
        <v/>
      </c>
    </row>
    <row r="94" spans="1:89" s="1" customFormat="1" ht="19.899999999999999" customHeight="1" x14ac:dyDescent="0.3">
      <c r="B94" s="31"/>
      <c r="C94" s="32"/>
      <c r="D94" s="186" t="s">
        <v>89</v>
      </c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  <c r="R94" s="182"/>
      <c r="S94" s="182"/>
      <c r="T94" s="182"/>
      <c r="U94" s="182"/>
      <c r="V94" s="182"/>
      <c r="W94" s="182"/>
      <c r="X94" s="182"/>
      <c r="Y94" s="182"/>
      <c r="Z94" s="182"/>
      <c r="AA94" s="182"/>
      <c r="AB94" s="182"/>
      <c r="AC94" s="32"/>
      <c r="AD94" s="32"/>
      <c r="AE94" s="32"/>
      <c r="AF94" s="32"/>
      <c r="AG94" s="187">
        <f>AG87*AS94</f>
        <v>0</v>
      </c>
      <c r="AH94" s="182"/>
      <c r="AI94" s="182"/>
      <c r="AJ94" s="182"/>
      <c r="AK94" s="182"/>
      <c r="AL94" s="182"/>
      <c r="AM94" s="182"/>
      <c r="AN94" s="188">
        <f>AG94+AV94</f>
        <v>0</v>
      </c>
      <c r="AO94" s="182"/>
      <c r="AP94" s="182"/>
      <c r="AQ94" s="33"/>
      <c r="AS94" s="101">
        <v>0</v>
      </c>
      <c r="AT94" s="102" t="s">
        <v>87</v>
      </c>
      <c r="AU94" s="102" t="s">
        <v>42</v>
      </c>
      <c r="AV94" s="103">
        <f>ROUND(IF(AU94="nulová",0,IF(OR(AU94="základná",AU94="zákl. prenesená"),AG94*L31,AG94*L32)),2)</f>
        <v>0</v>
      </c>
      <c r="BV94" s="14" t="s">
        <v>90</v>
      </c>
      <c r="BY94" s="97">
        <f>IF(AU94="základná",AV94,0)</f>
        <v>0</v>
      </c>
      <c r="BZ94" s="97">
        <f>IF(AU94="znížená",AV94,0)</f>
        <v>0</v>
      </c>
      <c r="CA94" s="97">
        <f>IF(AU94="zákl. prenesená",AV94,0)</f>
        <v>0</v>
      </c>
      <c r="CB94" s="97">
        <f>IF(AU94="zníž. prenesená",AV94,0)</f>
        <v>0</v>
      </c>
      <c r="CC94" s="97">
        <f>IF(AU94="nulová",AV94,0)</f>
        <v>0</v>
      </c>
      <c r="CD94" s="97">
        <f>IF(AU94="základná",AG94,0)</f>
        <v>0</v>
      </c>
      <c r="CE94" s="97">
        <f>IF(AU94="znížená",AG94,0)</f>
        <v>0</v>
      </c>
      <c r="CF94" s="97">
        <f>IF(AU94="zákl. prenesená",AG94,0)</f>
        <v>0</v>
      </c>
      <c r="CG94" s="97">
        <f>IF(AU94="zníž. prenesená",AG94,0)</f>
        <v>0</v>
      </c>
      <c r="CH94" s="97">
        <f>IF(AU94="nulová",AG94,0)</f>
        <v>0</v>
      </c>
      <c r="CI94" s="14">
        <f>IF(AU94="základná",1,IF(AU94="znížená",2,IF(AU94="zákl. prenesená",4,IF(AU94="zníž. prenesená",5,3))))</f>
        <v>1</v>
      </c>
      <c r="CJ94" s="14">
        <f>IF(AT94="stavebná časť",1,IF(8894="investičná časť",2,3))</f>
        <v>1</v>
      </c>
      <c r="CK94" s="14" t="str">
        <f>IF(D94="Vyplň vlastné","","x")</f>
        <v/>
      </c>
    </row>
    <row r="95" spans="1:89" s="1" customFormat="1" ht="10.9" customHeight="1" x14ac:dyDescent="0.3"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3"/>
    </row>
    <row r="96" spans="1:89" s="1" customFormat="1" ht="30" customHeight="1" x14ac:dyDescent="0.3">
      <c r="B96" s="31"/>
      <c r="C96" s="104" t="s">
        <v>91</v>
      </c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83">
        <f>ROUND(AG87+AG90,2)</f>
        <v>0</v>
      </c>
      <c r="AH96" s="183"/>
      <c r="AI96" s="183"/>
      <c r="AJ96" s="183"/>
      <c r="AK96" s="183"/>
      <c r="AL96" s="183"/>
      <c r="AM96" s="183"/>
      <c r="AN96" s="183">
        <f>AN87+AN90</f>
        <v>0</v>
      </c>
      <c r="AO96" s="183"/>
      <c r="AP96" s="183"/>
      <c r="AQ96" s="33"/>
    </row>
    <row r="97" spans="2:43" s="1" customFormat="1" ht="6.95" customHeight="1" x14ac:dyDescent="0.3">
      <c r="B97" s="55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7"/>
    </row>
  </sheetData>
  <mergeCells count="58"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AK37:AO37"/>
    <mergeCell ref="L33:O33"/>
    <mergeCell ref="W33:AE33"/>
    <mergeCell ref="AK33:AO33"/>
    <mergeCell ref="L34:O34"/>
    <mergeCell ref="W34:AE34"/>
    <mergeCell ref="AK34:AO34"/>
    <mergeCell ref="D92:AB92"/>
    <mergeCell ref="AG92:AM92"/>
    <mergeCell ref="AN92:AP92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G87:AM87"/>
    <mergeCell ref="AN87:AP87"/>
    <mergeCell ref="D93:AB93"/>
    <mergeCell ref="AG93:AM93"/>
    <mergeCell ref="AN93:AP93"/>
    <mergeCell ref="D94:AB94"/>
    <mergeCell ref="AG94:AM94"/>
    <mergeCell ref="AN94:AP94"/>
    <mergeCell ref="AG90:AM90"/>
    <mergeCell ref="AN90:AP90"/>
    <mergeCell ref="AG96:AM96"/>
    <mergeCell ref="AN96:AP96"/>
    <mergeCell ref="AR2:BE2"/>
    <mergeCell ref="AG91:AM91"/>
    <mergeCell ref="AN91:AP91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</mergeCells>
  <dataValidations count="2">
    <dataValidation type="list" allowBlank="1" showInputMessage="1" showErrorMessage="1" error="Povolené sú hodnoty základná, znížená, nulová." sqref="AU91:AU95">
      <formula1>"základná,znížená,nulová"</formula1>
    </dataValidation>
    <dataValidation type="list" allowBlank="1" showInputMessage="1" showErrorMessage="1" error="Povolené sú hodnoty stavebná časť, technologická časť, investičná časť." sqref="AT91:AT95">
      <formula1>"stavebná časť,technologická časť,investičná časť"</formula1>
    </dataValidation>
  </dataValidations>
  <hyperlinks>
    <hyperlink ref="K1:S1" location="C2" tooltip="Súhrnný list stavby" display="1) Súhrnný list stavby"/>
    <hyperlink ref="W1:AF1" location="C87" tooltip="Rekapitulácia objektov" display="2) Rekapitulácia objektov"/>
    <hyperlink ref="A88" location="'MST-2019-001 - Rekonštruk...'!C2" tooltip="MST-2019-001 - Rekonštruk..." display="/"/>
  </hyperlinks>
  <pageMargins left="0.58333330000000005" right="0.58333330000000005" top="0.5" bottom="0.46666669999999999" header="0" footer="0"/>
  <pageSetup paperSize="9" scale="98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57"/>
  <sheetViews>
    <sheetView showGridLines="0" workbookViewId="0">
      <pane ySplit="1" topLeftCell="A2" activePane="bottomLeft" state="frozen"/>
      <selection pane="bottomLeft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80"/>
      <c r="B1" s="177"/>
      <c r="C1" s="177"/>
      <c r="D1" s="178" t="s">
        <v>1</v>
      </c>
      <c r="E1" s="177"/>
      <c r="F1" s="179" t="s">
        <v>229</v>
      </c>
      <c r="G1" s="179"/>
      <c r="H1" s="225" t="s">
        <v>230</v>
      </c>
      <c r="I1" s="225"/>
      <c r="J1" s="225"/>
      <c r="K1" s="225"/>
      <c r="L1" s="179" t="s">
        <v>231</v>
      </c>
      <c r="M1" s="177"/>
      <c r="N1" s="177"/>
      <c r="O1" s="178" t="s">
        <v>92</v>
      </c>
      <c r="P1" s="177"/>
      <c r="Q1" s="177"/>
      <c r="R1" s="177"/>
      <c r="S1" s="179" t="s">
        <v>232</v>
      </c>
      <c r="T1" s="179"/>
      <c r="U1" s="180"/>
      <c r="V1" s="180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ht="36.950000000000003" customHeight="1" x14ac:dyDescent="0.3">
      <c r="C2" s="211" t="s">
        <v>5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S2" s="184" t="s">
        <v>6</v>
      </c>
      <c r="T2" s="185"/>
      <c r="U2" s="185"/>
      <c r="V2" s="185"/>
      <c r="W2" s="185"/>
      <c r="X2" s="185"/>
      <c r="Y2" s="185"/>
      <c r="Z2" s="185"/>
      <c r="AA2" s="185"/>
      <c r="AB2" s="185"/>
      <c r="AC2" s="185"/>
      <c r="AT2" s="14" t="s">
        <v>79</v>
      </c>
    </row>
    <row r="3" spans="1:66" ht="6.95" customHeight="1" x14ac:dyDescent="0.3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AT3" s="14" t="s">
        <v>77</v>
      </c>
    </row>
    <row r="4" spans="1:66" ht="36.950000000000003" customHeight="1" x14ac:dyDescent="0.3">
      <c r="B4" s="18"/>
      <c r="C4" s="197" t="s">
        <v>93</v>
      </c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0"/>
      <c r="T4" s="21" t="s">
        <v>10</v>
      </c>
      <c r="AT4" s="14" t="s">
        <v>4</v>
      </c>
    </row>
    <row r="5" spans="1:66" ht="6.95" customHeight="1" x14ac:dyDescent="0.3"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0"/>
    </row>
    <row r="6" spans="1:66" s="1" customFormat="1" ht="32.85" customHeight="1" x14ac:dyDescent="0.3">
      <c r="B6" s="31"/>
      <c r="C6" s="32"/>
      <c r="D6" s="25" t="s">
        <v>16</v>
      </c>
      <c r="E6" s="32"/>
      <c r="F6" s="217" t="s">
        <v>17</v>
      </c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32"/>
      <c r="R6" s="33"/>
    </row>
    <row r="7" spans="1:66" s="1" customFormat="1" ht="14.45" customHeight="1" x14ac:dyDescent="0.3">
      <c r="B7" s="31"/>
      <c r="C7" s="32"/>
      <c r="D7" s="26" t="s">
        <v>18</v>
      </c>
      <c r="E7" s="32"/>
      <c r="F7" s="24" t="s">
        <v>3</v>
      </c>
      <c r="G7" s="32"/>
      <c r="H7" s="32"/>
      <c r="I7" s="32"/>
      <c r="J7" s="32"/>
      <c r="K7" s="32"/>
      <c r="L7" s="32"/>
      <c r="M7" s="26" t="s">
        <v>19</v>
      </c>
      <c r="N7" s="32"/>
      <c r="O7" s="24" t="s">
        <v>3</v>
      </c>
      <c r="P7" s="32"/>
      <c r="Q7" s="32"/>
      <c r="R7" s="33"/>
    </row>
    <row r="8" spans="1:66" s="1" customFormat="1" ht="14.45" customHeight="1" x14ac:dyDescent="0.3">
      <c r="B8" s="31"/>
      <c r="C8" s="32"/>
      <c r="D8" s="26" t="s">
        <v>20</v>
      </c>
      <c r="E8" s="32"/>
      <c r="F8" s="24" t="s">
        <v>21</v>
      </c>
      <c r="G8" s="32"/>
      <c r="H8" s="32"/>
      <c r="I8" s="32"/>
      <c r="J8" s="32"/>
      <c r="K8" s="32"/>
      <c r="L8" s="32"/>
      <c r="M8" s="26" t="s">
        <v>22</v>
      </c>
      <c r="N8" s="32"/>
      <c r="O8" s="262" t="str">
        <f>'Rekapitulácia stavby'!AN8</f>
        <v>8. 7. 2019</v>
      </c>
      <c r="P8" s="182"/>
      <c r="Q8" s="32"/>
      <c r="R8" s="33"/>
    </row>
    <row r="9" spans="1:66" s="1" customFormat="1" ht="10.9" customHeight="1" x14ac:dyDescent="0.3"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</row>
    <row r="10" spans="1:66" s="1" customFormat="1" ht="14.45" customHeight="1" x14ac:dyDescent="0.3">
      <c r="B10" s="31"/>
      <c r="C10" s="32"/>
      <c r="D10" s="26" t="s">
        <v>24</v>
      </c>
      <c r="E10" s="32"/>
      <c r="F10" s="32"/>
      <c r="G10" s="32"/>
      <c r="H10" s="32"/>
      <c r="I10" s="32"/>
      <c r="J10" s="32"/>
      <c r="K10" s="32"/>
      <c r="L10" s="32"/>
      <c r="M10" s="26" t="s">
        <v>25</v>
      </c>
      <c r="N10" s="32"/>
      <c r="O10" s="216" t="s">
        <v>26</v>
      </c>
      <c r="P10" s="182"/>
      <c r="Q10" s="32"/>
      <c r="R10" s="33"/>
    </row>
    <row r="11" spans="1:66" s="1" customFormat="1" ht="18" customHeight="1" x14ac:dyDescent="0.3">
      <c r="B11" s="31"/>
      <c r="C11" s="32"/>
      <c r="D11" s="32"/>
      <c r="E11" s="24" t="s">
        <v>27</v>
      </c>
      <c r="F11" s="32"/>
      <c r="G11" s="32"/>
      <c r="H11" s="32"/>
      <c r="I11" s="32"/>
      <c r="J11" s="32"/>
      <c r="K11" s="32"/>
      <c r="L11" s="32"/>
      <c r="M11" s="26" t="s">
        <v>28</v>
      </c>
      <c r="N11" s="32"/>
      <c r="O11" s="216" t="s">
        <v>3</v>
      </c>
      <c r="P11" s="182"/>
      <c r="Q11" s="32"/>
      <c r="R11" s="33"/>
    </row>
    <row r="12" spans="1:66" s="1" customFormat="1" ht="6.95" customHeight="1" x14ac:dyDescent="0.3"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/>
    </row>
    <row r="13" spans="1:66" s="1" customFormat="1" ht="14.45" customHeight="1" x14ac:dyDescent="0.3">
      <c r="B13" s="31"/>
      <c r="C13" s="32"/>
      <c r="D13" s="26" t="s">
        <v>29</v>
      </c>
      <c r="E13" s="32"/>
      <c r="F13" s="32"/>
      <c r="G13" s="32"/>
      <c r="H13" s="32"/>
      <c r="I13" s="32"/>
      <c r="J13" s="32"/>
      <c r="K13" s="32"/>
      <c r="L13" s="32"/>
      <c r="M13" s="26" t="s">
        <v>25</v>
      </c>
      <c r="N13" s="32"/>
      <c r="O13" s="263" t="str">
        <f>IF('Rekapitulácia stavby'!AN13="","",'Rekapitulácia stavby'!AN13)</f>
        <v>Vyplň údaj</v>
      </c>
      <c r="P13" s="182"/>
      <c r="Q13" s="32"/>
      <c r="R13" s="33"/>
    </row>
    <row r="14" spans="1:66" s="1" customFormat="1" ht="18" customHeight="1" x14ac:dyDescent="0.3">
      <c r="B14" s="31"/>
      <c r="C14" s="32"/>
      <c r="D14" s="32"/>
      <c r="E14" s="263" t="str">
        <f>IF('Rekapitulácia stavby'!E14="","",'Rekapitulácia stavby'!E14)</f>
        <v>Vyplň údaj</v>
      </c>
      <c r="F14" s="182"/>
      <c r="G14" s="182"/>
      <c r="H14" s="182"/>
      <c r="I14" s="182"/>
      <c r="J14" s="182"/>
      <c r="K14" s="182"/>
      <c r="L14" s="182"/>
      <c r="M14" s="26" t="s">
        <v>28</v>
      </c>
      <c r="N14" s="32"/>
      <c r="O14" s="263" t="str">
        <f>IF('Rekapitulácia stavby'!AN14="","",'Rekapitulácia stavby'!AN14)</f>
        <v>Vyplň údaj</v>
      </c>
      <c r="P14" s="182"/>
      <c r="Q14" s="32"/>
      <c r="R14" s="33"/>
    </row>
    <row r="15" spans="1:66" s="1" customFormat="1" ht="6.95" customHeight="1" x14ac:dyDescent="0.3"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3"/>
    </row>
    <row r="16" spans="1:66" s="1" customFormat="1" ht="14.45" customHeight="1" x14ac:dyDescent="0.3">
      <c r="B16" s="31"/>
      <c r="C16" s="32"/>
      <c r="D16" s="26" t="s">
        <v>31</v>
      </c>
      <c r="E16" s="32"/>
      <c r="F16" s="32"/>
      <c r="G16" s="32"/>
      <c r="H16" s="32"/>
      <c r="I16" s="32"/>
      <c r="J16" s="32"/>
      <c r="K16" s="32"/>
      <c r="L16" s="32"/>
      <c r="M16" s="26" t="s">
        <v>25</v>
      </c>
      <c r="N16" s="32"/>
      <c r="O16" s="216" t="s">
        <v>32</v>
      </c>
      <c r="P16" s="182"/>
      <c r="Q16" s="32"/>
      <c r="R16" s="33"/>
    </row>
    <row r="17" spans="2:18" s="1" customFormat="1" ht="18" customHeight="1" x14ac:dyDescent="0.3">
      <c r="B17" s="31"/>
      <c r="C17" s="32"/>
      <c r="D17" s="32"/>
      <c r="E17" s="24" t="s">
        <v>33</v>
      </c>
      <c r="F17" s="32"/>
      <c r="G17" s="32"/>
      <c r="H17" s="32"/>
      <c r="I17" s="32"/>
      <c r="J17" s="32"/>
      <c r="K17" s="32"/>
      <c r="L17" s="32"/>
      <c r="M17" s="26" t="s">
        <v>28</v>
      </c>
      <c r="N17" s="32"/>
      <c r="O17" s="216" t="s">
        <v>3</v>
      </c>
      <c r="P17" s="182"/>
      <c r="Q17" s="32"/>
      <c r="R17" s="33"/>
    </row>
    <row r="18" spans="2:18" s="1" customFormat="1" ht="6.95" customHeight="1" x14ac:dyDescent="0.3"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3"/>
    </row>
    <row r="19" spans="2:18" s="1" customFormat="1" ht="14.45" customHeight="1" x14ac:dyDescent="0.3">
      <c r="B19" s="31"/>
      <c r="C19" s="32"/>
      <c r="D19" s="26" t="s">
        <v>35</v>
      </c>
      <c r="E19" s="32"/>
      <c r="F19" s="32"/>
      <c r="G19" s="32"/>
      <c r="H19" s="32"/>
      <c r="I19" s="32"/>
      <c r="J19" s="32"/>
      <c r="K19" s="32"/>
      <c r="L19" s="32"/>
      <c r="M19" s="26" t="s">
        <v>25</v>
      </c>
      <c r="N19" s="32"/>
      <c r="O19" s="216" t="s">
        <v>3</v>
      </c>
      <c r="P19" s="182"/>
      <c r="Q19" s="32"/>
      <c r="R19" s="33"/>
    </row>
    <row r="20" spans="2:18" s="1" customFormat="1" ht="18" customHeight="1" x14ac:dyDescent="0.3">
      <c r="B20" s="31"/>
      <c r="C20" s="32"/>
      <c r="D20" s="32"/>
      <c r="E20" s="24" t="s">
        <v>36</v>
      </c>
      <c r="F20" s="32"/>
      <c r="G20" s="32"/>
      <c r="H20" s="32"/>
      <c r="I20" s="32"/>
      <c r="J20" s="32"/>
      <c r="K20" s="32"/>
      <c r="L20" s="32"/>
      <c r="M20" s="26" t="s">
        <v>28</v>
      </c>
      <c r="N20" s="32"/>
      <c r="O20" s="216" t="s">
        <v>3</v>
      </c>
      <c r="P20" s="182"/>
      <c r="Q20" s="32"/>
      <c r="R20" s="33"/>
    </row>
    <row r="21" spans="2:18" s="1" customFormat="1" ht="6.95" customHeight="1" x14ac:dyDescent="0.3"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</row>
    <row r="22" spans="2:18" s="1" customFormat="1" ht="14.45" customHeight="1" x14ac:dyDescent="0.3">
      <c r="B22" s="31"/>
      <c r="C22" s="32"/>
      <c r="D22" s="26" t="s">
        <v>37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22.5" customHeight="1" x14ac:dyDescent="0.3">
      <c r="B23" s="31"/>
      <c r="C23" s="32"/>
      <c r="D23" s="32"/>
      <c r="E23" s="219" t="s">
        <v>3</v>
      </c>
      <c r="F23" s="182"/>
      <c r="G23" s="182"/>
      <c r="H23" s="182"/>
      <c r="I23" s="182"/>
      <c r="J23" s="182"/>
      <c r="K23" s="182"/>
      <c r="L23" s="182"/>
      <c r="M23" s="32"/>
      <c r="N23" s="32"/>
      <c r="O23" s="32"/>
      <c r="P23" s="32"/>
      <c r="Q23" s="32"/>
      <c r="R23" s="33"/>
    </row>
    <row r="24" spans="2:18" s="1" customFormat="1" ht="6.95" customHeight="1" x14ac:dyDescent="0.3"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3"/>
    </row>
    <row r="25" spans="2:18" s="1" customFormat="1" ht="6.95" customHeight="1" x14ac:dyDescent="0.3">
      <c r="B25" s="31"/>
      <c r="C25" s="32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32"/>
      <c r="R25" s="33"/>
    </row>
    <row r="26" spans="2:18" s="1" customFormat="1" ht="14.45" customHeight="1" x14ac:dyDescent="0.3">
      <c r="B26" s="31"/>
      <c r="C26" s="32"/>
      <c r="D26" s="106" t="s">
        <v>94</v>
      </c>
      <c r="E26" s="32"/>
      <c r="F26" s="32"/>
      <c r="G26" s="32"/>
      <c r="H26" s="32"/>
      <c r="I26" s="32"/>
      <c r="J26" s="32"/>
      <c r="K26" s="32"/>
      <c r="L26" s="32"/>
      <c r="M26" s="220">
        <f>N87</f>
        <v>0</v>
      </c>
      <c r="N26" s="182"/>
      <c r="O26" s="182"/>
      <c r="P26" s="182"/>
      <c r="Q26" s="32"/>
      <c r="R26" s="33"/>
    </row>
    <row r="27" spans="2:18" s="1" customFormat="1" ht="14.45" customHeight="1" x14ac:dyDescent="0.3">
      <c r="B27" s="31"/>
      <c r="C27" s="32"/>
      <c r="D27" s="30" t="s">
        <v>86</v>
      </c>
      <c r="E27" s="32"/>
      <c r="F27" s="32"/>
      <c r="G27" s="32"/>
      <c r="H27" s="32"/>
      <c r="I27" s="32"/>
      <c r="J27" s="32"/>
      <c r="K27" s="32"/>
      <c r="L27" s="32"/>
      <c r="M27" s="220">
        <f>N95</f>
        <v>0</v>
      </c>
      <c r="N27" s="182"/>
      <c r="O27" s="182"/>
      <c r="P27" s="182"/>
      <c r="Q27" s="32"/>
      <c r="R27" s="33"/>
    </row>
    <row r="28" spans="2:18" s="1" customFormat="1" ht="6.95" customHeight="1" x14ac:dyDescent="0.3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3"/>
    </row>
    <row r="29" spans="2:18" s="1" customFormat="1" ht="25.35" customHeight="1" x14ac:dyDescent="0.3">
      <c r="B29" s="31"/>
      <c r="C29" s="32"/>
      <c r="D29" s="107" t="s">
        <v>40</v>
      </c>
      <c r="E29" s="32"/>
      <c r="F29" s="32"/>
      <c r="G29" s="32"/>
      <c r="H29" s="32"/>
      <c r="I29" s="32"/>
      <c r="J29" s="32"/>
      <c r="K29" s="32"/>
      <c r="L29" s="32"/>
      <c r="M29" s="261">
        <f>ROUND(M26+M27,2)</f>
        <v>0</v>
      </c>
      <c r="N29" s="182"/>
      <c r="O29" s="182"/>
      <c r="P29" s="182"/>
      <c r="Q29" s="32"/>
      <c r="R29" s="33"/>
    </row>
    <row r="30" spans="2:18" s="1" customFormat="1" ht="6.95" customHeight="1" x14ac:dyDescent="0.3">
      <c r="B30" s="31"/>
      <c r="C30" s="32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32"/>
      <c r="R30" s="33"/>
    </row>
    <row r="31" spans="2:18" s="1" customFormat="1" ht="14.45" customHeight="1" x14ac:dyDescent="0.3">
      <c r="B31" s="31"/>
      <c r="C31" s="32"/>
      <c r="D31" s="38" t="s">
        <v>41</v>
      </c>
      <c r="E31" s="38" t="s">
        <v>42</v>
      </c>
      <c r="F31" s="39">
        <v>0.2</v>
      </c>
      <c r="G31" s="108" t="s">
        <v>43</v>
      </c>
      <c r="H31" s="259">
        <f>ROUND((((SUM(BE95:BE102)+SUM(BE119:BE152))+SUM(BE154:BE156))),2)</f>
        <v>0</v>
      </c>
      <c r="I31" s="182"/>
      <c r="J31" s="182"/>
      <c r="K31" s="32"/>
      <c r="L31" s="32"/>
      <c r="M31" s="259">
        <f>ROUND(((ROUND((SUM(BE95:BE102)+SUM(BE119:BE152)), 2)*F31)+SUM(BE154:BE156)*F31),2)</f>
        <v>0</v>
      </c>
      <c r="N31" s="182"/>
      <c r="O31" s="182"/>
      <c r="P31" s="182"/>
      <c r="Q31" s="32"/>
      <c r="R31" s="33"/>
    </row>
    <row r="32" spans="2:18" s="1" customFormat="1" ht="14.45" customHeight="1" x14ac:dyDescent="0.3">
      <c r="B32" s="31"/>
      <c r="C32" s="32"/>
      <c r="D32" s="32"/>
      <c r="E32" s="38" t="s">
        <v>44</v>
      </c>
      <c r="F32" s="39">
        <v>0.2</v>
      </c>
      <c r="G32" s="108" t="s">
        <v>43</v>
      </c>
      <c r="H32" s="259">
        <f>ROUND((((SUM(BF95:BF102)+SUM(BF119:BF152))+SUM(BF154:BF156))),2)</f>
        <v>0</v>
      </c>
      <c r="I32" s="182"/>
      <c r="J32" s="182"/>
      <c r="K32" s="32"/>
      <c r="L32" s="32"/>
      <c r="M32" s="259">
        <f>ROUND(((ROUND((SUM(BF95:BF102)+SUM(BF119:BF152)), 2)*F32)+SUM(BF154:BF156)*F32),2)</f>
        <v>0</v>
      </c>
      <c r="N32" s="182"/>
      <c r="O32" s="182"/>
      <c r="P32" s="182"/>
      <c r="Q32" s="32"/>
      <c r="R32" s="33"/>
    </row>
    <row r="33" spans="2:18" s="1" customFormat="1" ht="14.45" hidden="1" customHeight="1" x14ac:dyDescent="0.3">
      <c r="B33" s="31"/>
      <c r="C33" s="32"/>
      <c r="D33" s="32"/>
      <c r="E33" s="38" t="s">
        <v>45</v>
      </c>
      <c r="F33" s="39">
        <v>0.2</v>
      </c>
      <c r="G33" s="108" t="s">
        <v>43</v>
      </c>
      <c r="H33" s="259">
        <f>ROUND((((SUM(BG95:BG102)+SUM(BG119:BG152))+SUM(BG154:BG156))),2)</f>
        <v>0</v>
      </c>
      <c r="I33" s="182"/>
      <c r="J33" s="182"/>
      <c r="K33" s="32"/>
      <c r="L33" s="32"/>
      <c r="M33" s="259">
        <v>0</v>
      </c>
      <c r="N33" s="182"/>
      <c r="O33" s="182"/>
      <c r="P33" s="182"/>
      <c r="Q33" s="32"/>
      <c r="R33" s="33"/>
    </row>
    <row r="34" spans="2:18" s="1" customFormat="1" ht="14.45" hidden="1" customHeight="1" x14ac:dyDescent="0.3">
      <c r="B34" s="31"/>
      <c r="C34" s="32"/>
      <c r="D34" s="32"/>
      <c r="E34" s="38" t="s">
        <v>46</v>
      </c>
      <c r="F34" s="39">
        <v>0.2</v>
      </c>
      <c r="G34" s="108" t="s">
        <v>43</v>
      </c>
      <c r="H34" s="259">
        <f>ROUND((((SUM(BH95:BH102)+SUM(BH119:BH152))+SUM(BH154:BH156))),2)</f>
        <v>0</v>
      </c>
      <c r="I34" s="182"/>
      <c r="J34" s="182"/>
      <c r="K34" s="32"/>
      <c r="L34" s="32"/>
      <c r="M34" s="259">
        <v>0</v>
      </c>
      <c r="N34" s="182"/>
      <c r="O34" s="182"/>
      <c r="P34" s="182"/>
      <c r="Q34" s="32"/>
      <c r="R34" s="33"/>
    </row>
    <row r="35" spans="2:18" s="1" customFormat="1" ht="14.45" hidden="1" customHeight="1" x14ac:dyDescent="0.3">
      <c r="B35" s="31"/>
      <c r="C35" s="32"/>
      <c r="D35" s="32"/>
      <c r="E35" s="38" t="s">
        <v>47</v>
      </c>
      <c r="F35" s="39">
        <v>0</v>
      </c>
      <c r="G35" s="108" t="s">
        <v>43</v>
      </c>
      <c r="H35" s="259">
        <f>ROUND((((SUM(BI95:BI102)+SUM(BI119:BI152))+SUM(BI154:BI156))),2)</f>
        <v>0</v>
      </c>
      <c r="I35" s="182"/>
      <c r="J35" s="182"/>
      <c r="K35" s="32"/>
      <c r="L35" s="32"/>
      <c r="M35" s="259">
        <v>0</v>
      </c>
      <c r="N35" s="182"/>
      <c r="O35" s="182"/>
      <c r="P35" s="182"/>
      <c r="Q35" s="32"/>
      <c r="R35" s="33"/>
    </row>
    <row r="36" spans="2:18" s="1" customFormat="1" ht="6.95" customHeight="1" x14ac:dyDescent="0.3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3"/>
    </row>
    <row r="37" spans="2:18" s="1" customFormat="1" ht="25.35" customHeight="1" x14ac:dyDescent="0.3">
      <c r="B37" s="31"/>
      <c r="C37" s="105"/>
      <c r="D37" s="109" t="s">
        <v>48</v>
      </c>
      <c r="E37" s="72"/>
      <c r="F37" s="72"/>
      <c r="G37" s="110" t="s">
        <v>49</v>
      </c>
      <c r="H37" s="111" t="s">
        <v>50</v>
      </c>
      <c r="I37" s="72"/>
      <c r="J37" s="72"/>
      <c r="K37" s="72"/>
      <c r="L37" s="260">
        <f>SUM(M29:M35)</f>
        <v>0</v>
      </c>
      <c r="M37" s="190"/>
      <c r="N37" s="190"/>
      <c r="O37" s="190"/>
      <c r="P37" s="192"/>
      <c r="Q37" s="105"/>
      <c r="R37" s="33"/>
    </row>
    <row r="38" spans="2:18" s="1" customFormat="1" ht="14.45" customHeight="1" x14ac:dyDescent="0.3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3"/>
    </row>
    <row r="39" spans="2:18" s="1" customFormat="1" ht="14.45" customHeight="1" x14ac:dyDescent="0.3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x14ac:dyDescent="0.3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0"/>
    </row>
    <row r="41" spans="2:18" x14ac:dyDescent="0.3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0"/>
    </row>
    <row r="42" spans="2:18" x14ac:dyDescent="0.3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20"/>
    </row>
    <row r="43" spans="2:18" x14ac:dyDescent="0.3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20"/>
    </row>
    <row r="44" spans="2:18" x14ac:dyDescent="0.3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</row>
    <row r="45" spans="2:18" x14ac:dyDescent="0.3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20"/>
    </row>
    <row r="46" spans="2:18" x14ac:dyDescent="0.3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20"/>
    </row>
    <row r="47" spans="2:18" x14ac:dyDescent="0.3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20"/>
    </row>
    <row r="48" spans="2:18" x14ac:dyDescent="0.3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20"/>
    </row>
    <row r="49" spans="2:18" x14ac:dyDescent="0.3"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0"/>
    </row>
    <row r="50" spans="2:18" s="1" customFormat="1" ht="15" x14ac:dyDescent="0.3">
      <c r="B50" s="31"/>
      <c r="C50" s="32"/>
      <c r="D50" s="46" t="s">
        <v>51</v>
      </c>
      <c r="E50" s="47"/>
      <c r="F50" s="47"/>
      <c r="G50" s="47"/>
      <c r="H50" s="48"/>
      <c r="I50" s="32"/>
      <c r="J50" s="46" t="s">
        <v>52</v>
      </c>
      <c r="K50" s="47"/>
      <c r="L50" s="47"/>
      <c r="M50" s="47"/>
      <c r="N50" s="47"/>
      <c r="O50" s="47"/>
      <c r="P50" s="48"/>
      <c r="Q50" s="32"/>
      <c r="R50" s="33"/>
    </row>
    <row r="51" spans="2:18" x14ac:dyDescent="0.3">
      <c r="B51" s="18"/>
      <c r="C51" s="19"/>
      <c r="D51" s="49"/>
      <c r="E51" s="19"/>
      <c r="F51" s="19"/>
      <c r="G51" s="19"/>
      <c r="H51" s="50"/>
      <c r="I51" s="19"/>
      <c r="J51" s="49"/>
      <c r="K51" s="19"/>
      <c r="L51" s="19"/>
      <c r="M51" s="19"/>
      <c r="N51" s="19"/>
      <c r="O51" s="19"/>
      <c r="P51" s="50"/>
      <c r="Q51" s="19"/>
      <c r="R51" s="20"/>
    </row>
    <row r="52" spans="2:18" x14ac:dyDescent="0.3">
      <c r="B52" s="18"/>
      <c r="C52" s="19"/>
      <c r="D52" s="49"/>
      <c r="E52" s="19"/>
      <c r="F52" s="19"/>
      <c r="G52" s="19"/>
      <c r="H52" s="50"/>
      <c r="I52" s="19"/>
      <c r="J52" s="49"/>
      <c r="K52" s="19"/>
      <c r="L52" s="19"/>
      <c r="M52" s="19"/>
      <c r="N52" s="19"/>
      <c r="O52" s="19"/>
      <c r="P52" s="50"/>
      <c r="Q52" s="19"/>
      <c r="R52" s="20"/>
    </row>
    <row r="53" spans="2:18" x14ac:dyDescent="0.3">
      <c r="B53" s="18"/>
      <c r="C53" s="19"/>
      <c r="D53" s="49"/>
      <c r="E53" s="19"/>
      <c r="F53" s="19"/>
      <c r="G53" s="19"/>
      <c r="H53" s="50"/>
      <c r="I53" s="19"/>
      <c r="J53" s="49"/>
      <c r="K53" s="19"/>
      <c r="L53" s="19"/>
      <c r="M53" s="19"/>
      <c r="N53" s="19"/>
      <c r="O53" s="19"/>
      <c r="P53" s="50"/>
      <c r="Q53" s="19"/>
      <c r="R53" s="20"/>
    </row>
    <row r="54" spans="2:18" x14ac:dyDescent="0.3">
      <c r="B54" s="18"/>
      <c r="C54" s="19"/>
      <c r="D54" s="49"/>
      <c r="E54" s="19"/>
      <c r="F54" s="19"/>
      <c r="G54" s="19"/>
      <c r="H54" s="50"/>
      <c r="I54" s="19"/>
      <c r="J54" s="49"/>
      <c r="K54" s="19"/>
      <c r="L54" s="19"/>
      <c r="M54" s="19"/>
      <c r="N54" s="19"/>
      <c r="O54" s="19"/>
      <c r="P54" s="50"/>
      <c r="Q54" s="19"/>
      <c r="R54" s="20"/>
    </row>
    <row r="55" spans="2:18" x14ac:dyDescent="0.3">
      <c r="B55" s="18"/>
      <c r="C55" s="19"/>
      <c r="D55" s="49"/>
      <c r="E55" s="19"/>
      <c r="F55" s="19"/>
      <c r="G55" s="19"/>
      <c r="H55" s="50"/>
      <c r="I55" s="19"/>
      <c r="J55" s="49"/>
      <c r="K55" s="19"/>
      <c r="L55" s="19"/>
      <c r="M55" s="19"/>
      <c r="N55" s="19"/>
      <c r="O55" s="19"/>
      <c r="P55" s="50"/>
      <c r="Q55" s="19"/>
      <c r="R55" s="20"/>
    </row>
    <row r="56" spans="2:18" x14ac:dyDescent="0.3">
      <c r="B56" s="18"/>
      <c r="C56" s="19"/>
      <c r="D56" s="49"/>
      <c r="E56" s="19"/>
      <c r="F56" s="19"/>
      <c r="G56" s="19"/>
      <c r="H56" s="50"/>
      <c r="I56" s="19"/>
      <c r="J56" s="49"/>
      <c r="K56" s="19"/>
      <c r="L56" s="19"/>
      <c r="M56" s="19"/>
      <c r="N56" s="19"/>
      <c r="O56" s="19"/>
      <c r="P56" s="50"/>
      <c r="Q56" s="19"/>
      <c r="R56" s="20"/>
    </row>
    <row r="57" spans="2:18" x14ac:dyDescent="0.3">
      <c r="B57" s="18"/>
      <c r="C57" s="19"/>
      <c r="D57" s="49"/>
      <c r="E57" s="19"/>
      <c r="F57" s="19"/>
      <c r="G57" s="19"/>
      <c r="H57" s="50"/>
      <c r="I57" s="19"/>
      <c r="J57" s="49"/>
      <c r="K57" s="19"/>
      <c r="L57" s="19"/>
      <c r="M57" s="19"/>
      <c r="N57" s="19"/>
      <c r="O57" s="19"/>
      <c r="P57" s="50"/>
      <c r="Q57" s="19"/>
      <c r="R57" s="20"/>
    </row>
    <row r="58" spans="2:18" x14ac:dyDescent="0.3">
      <c r="B58" s="18"/>
      <c r="C58" s="19"/>
      <c r="D58" s="49"/>
      <c r="E58" s="19"/>
      <c r="F58" s="19"/>
      <c r="G58" s="19"/>
      <c r="H58" s="50"/>
      <c r="I58" s="19"/>
      <c r="J58" s="49"/>
      <c r="K58" s="19"/>
      <c r="L58" s="19"/>
      <c r="M58" s="19"/>
      <c r="N58" s="19"/>
      <c r="O58" s="19"/>
      <c r="P58" s="50"/>
      <c r="Q58" s="19"/>
      <c r="R58" s="20"/>
    </row>
    <row r="59" spans="2:18" s="1" customFormat="1" ht="15" x14ac:dyDescent="0.3">
      <c r="B59" s="31"/>
      <c r="C59" s="32"/>
      <c r="D59" s="51" t="s">
        <v>53</v>
      </c>
      <c r="E59" s="52"/>
      <c r="F59" s="52"/>
      <c r="G59" s="53" t="s">
        <v>54</v>
      </c>
      <c r="H59" s="54"/>
      <c r="I59" s="32"/>
      <c r="J59" s="51" t="s">
        <v>53</v>
      </c>
      <c r="K59" s="52"/>
      <c r="L59" s="52"/>
      <c r="M59" s="52"/>
      <c r="N59" s="53" t="s">
        <v>54</v>
      </c>
      <c r="O59" s="52"/>
      <c r="P59" s="54"/>
      <c r="Q59" s="32"/>
      <c r="R59" s="33"/>
    </row>
    <row r="60" spans="2:18" x14ac:dyDescent="0.3">
      <c r="B60" s="18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</row>
    <row r="61" spans="2:18" s="1" customFormat="1" ht="15" x14ac:dyDescent="0.3">
      <c r="B61" s="31"/>
      <c r="C61" s="32"/>
      <c r="D61" s="46" t="s">
        <v>55</v>
      </c>
      <c r="E61" s="47"/>
      <c r="F61" s="47"/>
      <c r="G61" s="47"/>
      <c r="H61" s="48"/>
      <c r="I61" s="32"/>
      <c r="J61" s="46" t="s">
        <v>56</v>
      </c>
      <c r="K61" s="47"/>
      <c r="L61" s="47"/>
      <c r="M61" s="47"/>
      <c r="N61" s="47"/>
      <c r="O61" s="47"/>
      <c r="P61" s="48"/>
      <c r="Q61" s="32"/>
      <c r="R61" s="33"/>
    </row>
    <row r="62" spans="2:18" x14ac:dyDescent="0.3">
      <c r="B62" s="18"/>
      <c r="C62" s="19"/>
      <c r="D62" s="49"/>
      <c r="E62" s="19"/>
      <c r="F62" s="19"/>
      <c r="G62" s="19"/>
      <c r="H62" s="50"/>
      <c r="I62" s="19"/>
      <c r="J62" s="49"/>
      <c r="K62" s="19"/>
      <c r="L62" s="19"/>
      <c r="M62" s="19"/>
      <c r="N62" s="19"/>
      <c r="O62" s="19"/>
      <c r="P62" s="50"/>
      <c r="Q62" s="19"/>
      <c r="R62" s="20"/>
    </row>
    <row r="63" spans="2:18" x14ac:dyDescent="0.3">
      <c r="B63" s="18"/>
      <c r="C63" s="19"/>
      <c r="D63" s="49"/>
      <c r="E63" s="19"/>
      <c r="F63" s="19"/>
      <c r="G63" s="19"/>
      <c r="H63" s="50"/>
      <c r="I63" s="19"/>
      <c r="J63" s="49"/>
      <c r="K63" s="19"/>
      <c r="L63" s="19"/>
      <c r="M63" s="19"/>
      <c r="N63" s="19"/>
      <c r="O63" s="19"/>
      <c r="P63" s="50"/>
      <c r="Q63" s="19"/>
      <c r="R63" s="20"/>
    </row>
    <row r="64" spans="2:18" x14ac:dyDescent="0.3">
      <c r="B64" s="18"/>
      <c r="C64" s="19"/>
      <c r="D64" s="49"/>
      <c r="E64" s="19"/>
      <c r="F64" s="19"/>
      <c r="G64" s="19"/>
      <c r="H64" s="50"/>
      <c r="I64" s="19"/>
      <c r="J64" s="49"/>
      <c r="K64" s="19"/>
      <c r="L64" s="19"/>
      <c r="M64" s="19"/>
      <c r="N64" s="19"/>
      <c r="O64" s="19"/>
      <c r="P64" s="50"/>
      <c r="Q64" s="19"/>
      <c r="R64" s="20"/>
    </row>
    <row r="65" spans="2:18" x14ac:dyDescent="0.3">
      <c r="B65" s="18"/>
      <c r="C65" s="19"/>
      <c r="D65" s="49"/>
      <c r="E65" s="19"/>
      <c r="F65" s="19"/>
      <c r="G65" s="19"/>
      <c r="H65" s="50"/>
      <c r="I65" s="19"/>
      <c r="J65" s="49"/>
      <c r="K65" s="19"/>
      <c r="L65" s="19"/>
      <c r="M65" s="19"/>
      <c r="N65" s="19"/>
      <c r="O65" s="19"/>
      <c r="P65" s="50"/>
      <c r="Q65" s="19"/>
      <c r="R65" s="20"/>
    </row>
    <row r="66" spans="2:18" x14ac:dyDescent="0.3">
      <c r="B66" s="18"/>
      <c r="C66" s="19"/>
      <c r="D66" s="49"/>
      <c r="E66" s="19"/>
      <c r="F66" s="19"/>
      <c r="G66" s="19"/>
      <c r="H66" s="50"/>
      <c r="I66" s="19"/>
      <c r="J66" s="49"/>
      <c r="K66" s="19"/>
      <c r="L66" s="19"/>
      <c r="M66" s="19"/>
      <c r="N66" s="19"/>
      <c r="O66" s="19"/>
      <c r="P66" s="50"/>
      <c r="Q66" s="19"/>
      <c r="R66" s="20"/>
    </row>
    <row r="67" spans="2:18" x14ac:dyDescent="0.3">
      <c r="B67" s="18"/>
      <c r="C67" s="19"/>
      <c r="D67" s="49"/>
      <c r="E67" s="19"/>
      <c r="F67" s="19"/>
      <c r="G67" s="19"/>
      <c r="H67" s="50"/>
      <c r="I67" s="19"/>
      <c r="J67" s="49"/>
      <c r="K67" s="19"/>
      <c r="L67" s="19"/>
      <c r="M67" s="19"/>
      <c r="N67" s="19"/>
      <c r="O67" s="19"/>
      <c r="P67" s="50"/>
      <c r="Q67" s="19"/>
      <c r="R67" s="20"/>
    </row>
    <row r="68" spans="2:18" x14ac:dyDescent="0.3">
      <c r="B68" s="18"/>
      <c r="C68" s="19"/>
      <c r="D68" s="49"/>
      <c r="E68" s="19"/>
      <c r="F68" s="19"/>
      <c r="G68" s="19"/>
      <c r="H68" s="50"/>
      <c r="I68" s="19"/>
      <c r="J68" s="49"/>
      <c r="K68" s="19"/>
      <c r="L68" s="19"/>
      <c r="M68" s="19"/>
      <c r="N68" s="19"/>
      <c r="O68" s="19"/>
      <c r="P68" s="50"/>
      <c r="Q68" s="19"/>
      <c r="R68" s="20"/>
    </row>
    <row r="69" spans="2:18" x14ac:dyDescent="0.3">
      <c r="B69" s="18"/>
      <c r="C69" s="19"/>
      <c r="D69" s="49"/>
      <c r="E69" s="19"/>
      <c r="F69" s="19"/>
      <c r="G69" s="19"/>
      <c r="H69" s="50"/>
      <c r="I69" s="19"/>
      <c r="J69" s="49"/>
      <c r="K69" s="19"/>
      <c r="L69" s="19"/>
      <c r="M69" s="19"/>
      <c r="N69" s="19"/>
      <c r="O69" s="19"/>
      <c r="P69" s="50"/>
      <c r="Q69" s="19"/>
      <c r="R69" s="20"/>
    </row>
    <row r="70" spans="2:18" s="1" customFormat="1" ht="15" x14ac:dyDescent="0.3">
      <c r="B70" s="31"/>
      <c r="C70" s="32"/>
      <c r="D70" s="51" t="s">
        <v>53</v>
      </c>
      <c r="E70" s="52"/>
      <c r="F70" s="52"/>
      <c r="G70" s="53" t="s">
        <v>54</v>
      </c>
      <c r="H70" s="54"/>
      <c r="I70" s="32"/>
      <c r="J70" s="51" t="s">
        <v>53</v>
      </c>
      <c r="K70" s="52"/>
      <c r="L70" s="52"/>
      <c r="M70" s="52"/>
      <c r="N70" s="53" t="s">
        <v>54</v>
      </c>
      <c r="O70" s="52"/>
      <c r="P70" s="54"/>
      <c r="Q70" s="32"/>
      <c r="R70" s="33"/>
    </row>
    <row r="71" spans="2:18" s="1" customFormat="1" ht="14.45" customHeight="1" x14ac:dyDescent="0.3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 x14ac:dyDescent="0.3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 x14ac:dyDescent="0.3">
      <c r="B76" s="31"/>
      <c r="C76" s="197" t="s">
        <v>95</v>
      </c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33"/>
    </row>
    <row r="77" spans="2:18" s="1" customFormat="1" ht="6.95" customHeight="1" x14ac:dyDescent="0.3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6.950000000000003" customHeight="1" x14ac:dyDescent="0.3">
      <c r="B78" s="31"/>
      <c r="C78" s="65" t="s">
        <v>16</v>
      </c>
      <c r="D78" s="32"/>
      <c r="E78" s="32"/>
      <c r="F78" s="198" t="str">
        <f>F6</f>
        <v>Rekonštrukcia krytu miestnej komunikácie v obci Soboš</v>
      </c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32"/>
      <c r="R78" s="33"/>
    </row>
    <row r="79" spans="2:18" s="1" customFormat="1" ht="6.95" customHeight="1" x14ac:dyDescent="0.3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3"/>
    </row>
    <row r="80" spans="2:18" s="1" customFormat="1" ht="18" customHeight="1" x14ac:dyDescent="0.3">
      <c r="B80" s="31"/>
      <c r="C80" s="26" t="s">
        <v>20</v>
      </c>
      <c r="D80" s="32"/>
      <c r="E80" s="32"/>
      <c r="F80" s="24" t="str">
        <f>F8</f>
        <v xml:space="preserve"> </v>
      </c>
      <c r="G80" s="32"/>
      <c r="H80" s="32"/>
      <c r="I80" s="32"/>
      <c r="J80" s="32"/>
      <c r="K80" s="26" t="s">
        <v>22</v>
      </c>
      <c r="L80" s="32"/>
      <c r="M80" s="244" t="str">
        <f>IF(O8="","",O8)</f>
        <v>8. 7. 2019</v>
      </c>
      <c r="N80" s="182"/>
      <c r="O80" s="182"/>
      <c r="P80" s="182"/>
      <c r="Q80" s="32"/>
      <c r="R80" s="33"/>
    </row>
    <row r="81" spans="2:65" s="1" customFormat="1" ht="6.95" customHeight="1" x14ac:dyDescent="0.3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3"/>
    </row>
    <row r="82" spans="2:65" s="1" customFormat="1" ht="15" x14ac:dyDescent="0.3">
      <c r="B82" s="31"/>
      <c r="C82" s="26" t="s">
        <v>24</v>
      </c>
      <c r="D82" s="32"/>
      <c r="E82" s="32"/>
      <c r="F82" s="24" t="str">
        <f>E11</f>
        <v>Obec Soboš</v>
      </c>
      <c r="G82" s="32"/>
      <c r="H82" s="32"/>
      <c r="I82" s="32"/>
      <c r="J82" s="32"/>
      <c r="K82" s="26" t="s">
        <v>31</v>
      </c>
      <c r="L82" s="32"/>
      <c r="M82" s="216" t="str">
        <f>E17</f>
        <v>MALSTATIS s.r.o.</v>
      </c>
      <c r="N82" s="182"/>
      <c r="O82" s="182"/>
      <c r="P82" s="182"/>
      <c r="Q82" s="182"/>
      <c r="R82" s="33"/>
    </row>
    <row r="83" spans="2:65" s="1" customFormat="1" ht="14.45" customHeight="1" x14ac:dyDescent="0.3">
      <c r="B83" s="31"/>
      <c r="C83" s="26" t="s">
        <v>29</v>
      </c>
      <c r="D83" s="32"/>
      <c r="E83" s="32"/>
      <c r="F83" s="24" t="str">
        <f>IF(E14="","",E14)</f>
        <v>Vyplň údaj</v>
      </c>
      <c r="G83" s="32"/>
      <c r="H83" s="32"/>
      <c r="I83" s="32"/>
      <c r="J83" s="32"/>
      <c r="K83" s="26" t="s">
        <v>35</v>
      </c>
      <c r="L83" s="32"/>
      <c r="M83" s="216" t="str">
        <f>E20</f>
        <v>Ing. Ľuboš Mašlej</v>
      </c>
      <c r="N83" s="182"/>
      <c r="O83" s="182"/>
      <c r="P83" s="182"/>
      <c r="Q83" s="182"/>
      <c r="R83" s="33"/>
    </row>
    <row r="84" spans="2:65" s="1" customFormat="1" ht="10.35" customHeight="1" x14ac:dyDescent="0.3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3"/>
    </row>
    <row r="85" spans="2:65" s="1" customFormat="1" ht="29.25" customHeight="1" x14ac:dyDescent="0.3">
      <c r="B85" s="31"/>
      <c r="C85" s="258" t="s">
        <v>96</v>
      </c>
      <c r="D85" s="254"/>
      <c r="E85" s="254"/>
      <c r="F85" s="254"/>
      <c r="G85" s="254"/>
      <c r="H85" s="105"/>
      <c r="I85" s="105"/>
      <c r="J85" s="105"/>
      <c r="K85" s="105"/>
      <c r="L85" s="105"/>
      <c r="M85" s="105"/>
      <c r="N85" s="258" t="s">
        <v>97</v>
      </c>
      <c r="O85" s="182"/>
      <c r="P85" s="182"/>
      <c r="Q85" s="182"/>
      <c r="R85" s="33"/>
    </row>
    <row r="86" spans="2:65" s="1" customFormat="1" ht="10.35" customHeight="1" x14ac:dyDescent="0.3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3"/>
    </row>
    <row r="87" spans="2:65" s="1" customFormat="1" ht="29.25" customHeight="1" x14ac:dyDescent="0.3">
      <c r="B87" s="31"/>
      <c r="C87" s="112" t="s">
        <v>98</v>
      </c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181">
        <f>N119</f>
        <v>0</v>
      </c>
      <c r="O87" s="182"/>
      <c r="P87" s="182"/>
      <c r="Q87" s="182"/>
      <c r="R87" s="33"/>
      <c r="AU87" s="14" t="s">
        <v>99</v>
      </c>
    </row>
    <row r="88" spans="2:65" s="6" customFormat="1" ht="24.95" customHeight="1" x14ac:dyDescent="0.3">
      <c r="B88" s="113"/>
      <c r="C88" s="114"/>
      <c r="D88" s="115" t="s">
        <v>100</v>
      </c>
      <c r="E88" s="114"/>
      <c r="F88" s="114"/>
      <c r="G88" s="114"/>
      <c r="H88" s="114"/>
      <c r="I88" s="114"/>
      <c r="J88" s="114"/>
      <c r="K88" s="114"/>
      <c r="L88" s="114"/>
      <c r="M88" s="114"/>
      <c r="N88" s="252">
        <f>N120</f>
        <v>0</v>
      </c>
      <c r="O88" s="256"/>
      <c r="P88" s="256"/>
      <c r="Q88" s="256"/>
      <c r="R88" s="116"/>
    </row>
    <row r="89" spans="2:65" s="7" customFormat="1" ht="19.899999999999999" customHeight="1" x14ac:dyDescent="0.3">
      <c r="B89" s="117"/>
      <c r="C89" s="118"/>
      <c r="D89" s="93" t="s">
        <v>101</v>
      </c>
      <c r="E89" s="118"/>
      <c r="F89" s="118"/>
      <c r="G89" s="118"/>
      <c r="H89" s="118"/>
      <c r="I89" s="118"/>
      <c r="J89" s="118"/>
      <c r="K89" s="118"/>
      <c r="L89" s="118"/>
      <c r="M89" s="118"/>
      <c r="N89" s="188">
        <f>N121</f>
        <v>0</v>
      </c>
      <c r="O89" s="255"/>
      <c r="P89" s="255"/>
      <c r="Q89" s="255"/>
      <c r="R89" s="119"/>
    </row>
    <row r="90" spans="2:65" s="7" customFormat="1" ht="19.899999999999999" customHeight="1" x14ac:dyDescent="0.3">
      <c r="B90" s="117"/>
      <c r="C90" s="118"/>
      <c r="D90" s="93" t="s">
        <v>102</v>
      </c>
      <c r="E90" s="118"/>
      <c r="F90" s="118"/>
      <c r="G90" s="118"/>
      <c r="H90" s="118"/>
      <c r="I90" s="118"/>
      <c r="J90" s="118"/>
      <c r="K90" s="118"/>
      <c r="L90" s="118"/>
      <c r="M90" s="118"/>
      <c r="N90" s="188">
        <f>N126</f>
        <v>0</v>
      </c>
      <c r="O90" s="255"/>
      <c r="P90" s="255"/>
      <c r="Q90" s="255"/>
      <c r="R90" s="119"/>
    </row>
    <row r="91" spans="2:65" s="7" customFormat="1" ht="19.899999999999999" customHeight="1" x14ac:dyDescent="0.3">
      <c r="B91" s="117"/>
      <c r="C91" s="118"/>
      <c r="D91" s="93" t="s">
        <v>103</v>
      </c>
      <c r="E91" s="118"/>
      <c r="F91" s="118"/>
      <c r="G91" s="118"/>
      <c r="H91" s="118"/>
      <c r="I91" s="118"/>
      <c r="J91" s="118"/>
      <c r="K91" s="118"/>
      <c r="L91" s="118"/>
      <c r="M91" s="118"/>
      <c r="N91" s="188">
        <f>N137</f>
        <v>0</v>
      </c>
      <c r="O91" s="255"/>
      <c r="P91" s="255"/>
      <c r="Q91" s="255"/>
      <c r="R91" s="119"/>
    </row>
    <row r="92" spans="2:65" s="7" customFormat="1" ht="19.899999999999999" customHeight="1" x14ac:dyDescent="0.3">
      <c r="B92" s="117"/>
      <c r="C92" s="118"/>
      <c r="D92" s="93" t="s">
        <v>104</v>
      </c>
      <c r="E92" s="118"/>
      <c r="F92" s="118"/>
      <c r="G92" s="118"/>
      <c r="H92" s="118"/>
      <c r="I92" s="118"/>
      <c r="J92" s="118"/>
      <c r="K92" s="118"/>
      <c r="L92" s="118"/>
      <c r="M92" s="118"/>
      <c r="N92" s="188">
        <f>N151</f>
        <v>0</v>
      </c>
      <c r="O92" s="255"/>
      <c r="P92" s="255"/>
      <c r="Q92" s="255"/>
      <c r="R92" s="119"/>
    </row>
    <row r="93" spans="2:65" s="6" customFormat="1" ht="21.75" customHeight="1" x14ac:dyDescent="0.35">
      <c r="B93" s="113"/>
      <c r="C93" s="114"/>
      <c r="D93" s="115" t="s">
        <v>105</v>
      </c>
      <c r="E93" s="114"/>
      <c r="F93" s="114"/>
      <c r="G93" s="114"/>
      <c r="H93" s="114"/>
      <c r="I93" s="114"/>
      <c r="J93" s="114"/>
      <c r="K93" s="114"/>
      <c r="L93" s="114"/>
      <c r="M93" s="114"/>
      <c r="N93" s="251">
        <f>N153</f>
        <v>0</v>
      </c>
      <c r="O93" s="256"/>
      <c r="P93" s="256"/>
      <c r="Q93" s="256"/>
      <c r="R93" s="116"/>
    </row>
    <row r="94" spans="2:65" s="1" customFormat="1" ht="21.75" customHeight="1" x14ac:dyDescent="0.3">
      <c r="B94" s="31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3"/>
    </row>
    <row r="95" spans="2:65" s="1" customFormat="1" ht="29.25" customHeight="1" x14ac:dyDescent="0.3">
      <c r="B95" s="31"/>
      <c r="C95" s="112" t="s">
        <v>106</v>
      </c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257">
        <f>ROUND(N96+N97+N98+N99+N100+N101,2)</f>
        <v>0</v>
      </c>
      <c r="O95" s="182"/>
      <c r="P95" s="182"/>
      <c r="Q95" s="182"/>
      <c r="R95" s="33"/>
      <c r="T95" s="120"/>
      <c r="U95" s="121" t="s">
        <v>41</v>
      </c>
    </row>
    <row r="96" spans="2:65" s="1" customFormat="1" ht="18" customHeight="1" x14ac:dyDescent="0.3">
      <c r="B96" s="122"/>
      <c r="C96" s="123"/>
      <c r="D96" s="186" t="s">
        <v>107</v>
      </c>
      <c r="E96" s="253"/>
      <c r="F96" s="253"/>
      <c r="G96" s="253"/>
      <c r="H96" s="253"/>
      <c r="I96" s="123"/>
      <c r="J96" s="123"/>
      <c r="K96" s="123"/>
      <c r="L96" s="123"/>
      <c r="M96" s="123"/>
      <c r="N96" s="187">
        <f>ROUND(N87*T96,2)</f>
        <v>0</v>
      </c>
      <c r="O96" s="253"/>
      <c r="P96" s="253"/>
      <c r="Q96" s="253"/>
      <c r="R96" s="124"/>
      <c r="S96" s="123"/>
      <c r="T96" s="125"/>
      <c r="U96" s="126" t="s">
        <v>44</v>
      </c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  <c r="AG96" s="127"/>
      <c r="AH96" s="127"/>
      <c r="AI96" s="127"/>
      <c r="AJ96" s="127"/>
      <c r="AK96" s="127"/>
      <c r="AL96" s="127"/>
      <c r="AM96" s="127"/>
      <c r="AN96" s="127"/>
      <c r="AO96" s="127"/>
      <c r="AP96" s="127"/>
      <c r="AQ96" s="127"/>
      <c r="AR96" s="127"/>
      <c r="AS96" s="127"/>
      <c r="AT96" s="127"/>
      <c r="AU96" s="127"/>
      <c r="AV96" s="127"/>
      <c r="AW96" s="127"/>
      <c r="AX96" s="127"/>
      <c r="AY96" s="128" t="s">
        <v>108</v>
      </c>
      <c r="AZ96" s="127"/>
      <c r="BA96" s="127"/>
      <c r="BB96" s="127"/>
      <c r="BC96" s="127"/>
      <c r="BD96" s="127"/>
      <c r="BE96" s="129">
        <f t="shared" ref="BE96:BE101" si="0">IF(U96="základná",N96,0)</f>
        <v>0</v>
      </c>
      <c r="BF96" s="129">
        <f t="shared" ref="BF96:BF101" si="1">IF(U96="znížená",N96,0)</f>
        <v>0</v>
      </c>
      <c r="BG96" s="129">
        <f t="shared" ref="BG96:BG101" si="2">IF(U96="zákl. prenesená",N96,0)</f>
        <v>0</v>
      </c>
      <c r="BH96" s="129">
        <f t="shared" ref="BH96:BH101" si="3">IF(U96="zníž. prenesená",N96,0)</f>
        <v>0</v>
      </c>
      <c r="BI96" s="129">
        <f t="shared" ref="BI96:BI101" si="4">IF(U96="nulová",N96,0)</f>
        <v>0</v>
      </c>
      <c r="BJ96" s="128" t="s">
        <v>109</v>
      </c>
      <c r="BK96" s="127"/>
      <c r="BL96" s="127"/>
      <c r="BM96" s="127"/>
    </row>
    <row r="97" spans="2:65" s="1" customFormat="1" ht="18" customHeight="1" x14ac:dyDescent="0.3">
      <c r="B97" s="122"/>
      <c r="C97" s="123"/>
      <c r="D97" s="186" t="s">
        <v>110</v>
      </c>
      <c r="E97" s="253"/>
      <c r="F97" s="253"/>
      <c r="G97" s="253"/>
      <c r="H97" s="253"/>
      <c r="I97" s="123"/>
      <c r="J97" s="123"/>
      <c r="K97" s="123"/>
      <c r="L97" s="123"/>
      <c r="M97" s="123"/>
      <c r="N97" s="187">
        <f>ROUND(N87*T97,2)</f>
        <v>0</v>
      </c>
      <c r="O97" s="253"/>
      <c r="P97" s="253"/>
      <c r="Q97" s="253"/>
      <c r="R97" s="124"/>
      <c r="S97" s="123"/>
      <c r="T97" s="125"/>
      <c r="U97" s="126" t="s">
        <v>44</v>
      </c>
      <c r="V97" s="127"/>
      <c r="W97" s="127"/>
      <c r="X97" s="127"/>
      <c r="Y97" s="127"/>
      <c r="Z97" s="127"/>
      <c r="AA97" s="127"/>
      <c r="AB97" s="127"/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  <c r="AN97" s="127"/>
      <c r="AO97" s="127"/>
      <c r="AP97" s="127"/>
      <c r="AQ97" s="127"/>
      <c r="AR97" s="127"/>
      <c r="AS97" s="127"/>
      <c r="AT97" s="127"/>
      <c r="AU97" s="127"/>
      <c r="AV97" s="127"/>
      <c r="AW97" s="127"/>
      <c r="AX97" s="127"/>
      <c r="AY97" s="128" t="s">
        <v>108</v>
      </c>
      <c r="AZ97" s="127"/>
      <c r="BA97" s="127"/>
      <c r="BB97" s="127"/>
      <c r="BC97" s="127"/>
      <c r="BD97" s="127"/>
      <c r="BE97" s="129">
        <f t="shared" si="0"/>
        <v>0</v>
      </c>
      <c r="BF97" s="129">
        <f t="shared" si="1"/>
        <v>0</v>
      </c>
      <c r="BG97" s="129">
        <f t="shared" si="2"/>
        <v>0</v>
      </c>
      <c r="BH97" s="129">
        <f t="shared" si="3"/>
        <v>0</v>
      </c>
      <c r="BI97" s="129">
        <f t="shared" si="4"/>
        <v>0</v>
      </c>
      <c r="BJ97" s="128" t="s">
        <v>109</v>
      </c>
      <c r="BK97" s="127"/>
      <c r="BL97" s="127"/>
      <c r="BM97" s="127"/>
    </row>
    <row r="98" spans="2:65" s="1" customFormat="1" ht="18" customHeight="1" x14ac:dyDescent="0.3">
      <c r="B98" s="122"/>
      <c r="C98" s="123"/>
      <c r="D98" s="186" t="s">
        <v>111</v>
      </c>
      <c r="E98" s="253"/>
      <c r="F98" s="253"/>
      <c r="G98" s="253"/>
      <c r="H98" s="253"/>
      <c r="I98" s="123"/>
      <c r="J98" s="123"/>
      <c r="K98" s="123"/>
      <c r="L98" s="123"/>
      <c r="M98" s="123"/>
      <c r="N98" s="187">
        <f>ROUND(N87*T98,2)</f>
        <v>0</v>
      </c>
      <c r="O98" s="253"/>
      <c r="P98" s="253"/>
      <c r="Q98" s="253"/>
      <c r="R98" s="124"/>
      <c r="S98" s="123"/>
      <c r="T98" s="125"/>
      <c r="U98" s="126" t="s">
        <v>44</v>
      </c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127"/>
      <c r="AK98" s="127"/>
      <c r="AL98" s="127"/>
      <c r="AM98" s="127"/>
      <c r="AN98" s="127"/>
      <c r="AO98" s="127"/>
      <c r="AP98" s="127"/>
      <c r="AQ98" s="127"/>
      <c r="AR98" s="127"/>
      <c r="AS98" s="127"/>
      <c r="AT98" s="127"/>
      <c r="AU98" s="127"/>
      <c r="AV98" s="127"/>
      <c r="AW98" s="127"/>
      <c r="AX98" s="127"/>
      <c r="AY98" s="128" t="s">
        <v>108</v>
      </c>
      <c r="AZ98" s="127"/>
      <c r="BA98" s="127"/>
      <c r="BB98" s="127"/>
      <c r="BC98" s="127"/>
      <c r="BD98" s="127"/>
      <c r="BE98" s="129">
        <f t="shared" si="0"/>
        <v>0</v>
      </c>
      <c r="BF98" s="129">
        <f t="shared" si="1"/>
        <v>0</v>
      </c>
      <c r="BG98" s="129">
        <f t="shared" si="2"/>
        <v>0</v>
      </c>
      <c r="BH98" s="129">
        <f t="shared" si="3"/>
        <v>0</v>
      </c>
      <c r="BI98" s="129">
        <f t="shared" si="4"/>
        <v>0</v>
      </c>
      <c r="BJ98" s="128" t="s">
        <v>109</v>
      </c>
      <c r="BK98" s="127"/>
      <c r="BL98" s="127"/>
      <c r="BM98" s="127"/>
    </row>
    <row r="99" spans="2:65" s="1" customFormat="1" ht="18" customHeight="1" x14ac:dyDescent="0.3">
      <c r="B99" s="122"/>
      <c r="C99" s="123"/>
      <c r="D99" s="186" t="s">
        <v>112</v>
      </c>
      <c r="E99" s="253"/>
      <c r="F99" s="253"/>
      <c r="G99" s="253"/>
      <c r="H99" s="253"/>
      <c r="I99" s="123"/>
      <c r="J99" s="123"/>
      <c r="K99" s="123"/>
      <c r="L99" s="123"/>
      <c r="M99" s="123"/>
      <c r="N99" s="187">
        <f>ROUND(N87*T99,2)</f>
        <v>0</v>
      </c>
      <c r="O99" s="253"/>
      <c r="P99" s="253"/>
      <c r="Q99" s="253"/>
      <c r="R99" s="124"/>
      <c r="S99" s="123"/>
      <c r="T99" s="125"/>
      <c r="U99" s="126" t="s">
        <v>44</v>
      </c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  <c r="AN99" s="127"/>
      <c r="AO99" s="127"/>
      <c r="AP99" s="127"/>
      <c r="AQ99" s="127"/>
      <c r="AR99" s="127"/>
      <c r="AS99" s="127"/>
      <c r="AT99" s="127"/>
      <c r="AU99" s="127"/>
      <c r="AV99" s="127"/>
      <c r="AW99" s="127"/>
      <c r="AX99" s="127"/>
      <c r="AY99" s="128" t="s">
        <v>108</v>
      </c>
      <c r="AZ99" s="127"/>
      <c r="BA99" s="127"/>
      <c r="BB99" s="127"/>
      <c r="BC99" s="127"/>
      <c r="BD99" s="127"/>
      <c r="BE99" s="129">
        <f t="shared" si="0"/>
        <v>0</v>
      </c>
      <c r="BF99" s="129">
        <f t="shared" si="1"/>
        <v>0</v>
      </c>
      <c r="BG99" s="129">
        <f t="shared" si="2"/>
        <v>0</v>
      </c>
      <c r="BH99" s="129">
        <f t="shared" si="3"/>
        <v>0</v>
      </c>
      <c r="BI99" s="129">
        <f t="shared" si="4"/>
        <v>0</v>
      </c>
      <c r="BJ99" s="128" t="s">
        <v>109</v>
      </c>
      <c r="BK99" s="127"/>
      <c r="BL99" s="127"/>
      <c r="BM99" s="127"/>
    </row>
    <row r="100" spans="2:65" s="1" customFormat="1" ht="18" customHeight="1" x14ac:dyDescent="0.3">
      <c r="B100" s="122"/>
      <c r="C100" s="123"/>
      <c r="D100" s="186" t="s">
        <v>113</v>
      </c>
      <c r="E100" s="253"/>
      <c r="F100" s="253"/>
      <c r="G100" s="253"/>
      <c r="H100" s="253"/>
      <c r="I100" s="123"/>
      <c r="J100" s="123"/>
      <c r="K100" s="123"/>
      <c r="L100" s="123"/>
      <c r="M100" s="123"/>
      <c r="N100" s="187">
        <f>ROUND(N87*T100,2)</f>
        <v>0</v>
      </c>
      <c r="O100" s="253"/>
      <c r="P100" s="253"/>
      <c r="Q100" s="253"/>
      <c r="R100" s="124"/>
      <c r="S100" s="123"/>
      <c r="T100" s="125"/>
      <c r="U100" s="126" t="s">
        <v>44</v>
      </c>
      <c r="V100" s="127"/>
      <c r="W100" s="127"/>
      <c r="X100" s="127"/>
      <c r="Y100" s="127"/>
      <c r="Z100" s="127"/>
      <c r="AA100" s="127"/>
      <c r="AB100" s="127"/>
      <c r="AC100" s="127"/>
      <c r="AD100" s="127"/>
      <c r="AE100" s="127"/>
      <c r="AF100" s="127"/>
      <c r="AG100" s="127"/>
      <c r="AH100" s="127"/>
      <c r="AI100" s="127"/>
      <c r="AJ100" s="127"/>
      <c r="AK100" s="127"/>
      <c r="AL100" s="127"/>
      <c r="AM100" s="127"/>
      <c r="AN100" s="127"/>
      <c r="AO100" s="127"/>
      <c r="AP100" s="127"/>
      <c r="AQ100" s="127"/>
      <c r="AR100" s="127"/>
      <c r="AS100" s="127"/>
      <c r="AT100" s="127"/>
      <c r="AU100" s="127"/>
      <c r="AV100" s="127"/>
      <c r="AW100" s="127"/>
      <c r="AX100" s="127"/>
      <c r="AY100" s="128" t="s">
        <v>108</v>
      </c>
      <c r="AZ100" s="127"/>
      <c r="BA100" s="127"/>
      <c r="BB100" s="127"/>
      <c r="BC100" s="127"/>
      <c r="BD100" s="127"/>
      <c r="BE100" s="129">
        <f t="shared" si="0"/>
        <v>0</v>
      </c>
      <c r="BF100" s="129">
        <f t="shared" si="1"/>
        <v>0</v>
      </c>
      <c r="BG100" s="129">
        <f t="shared" si="2"/>
        <v>0</v>
      </c>
      <c r="BH100" s="129">
        <f t="shared" si="3"/>
        <v>0</v>
      </c>
      <c r="BI100" s="129">
        <f t="shared" si="4"/>
        <v>0</v>
      </c>
      <c r="BJ100" s="128" t="s">
        <v>109</v>
      </c>
      <c r="BK100" s="127"/>
      <c r="BL100" s="127"/>
      <c r="BM100" s="127"/>
    </row>
    <row r="101" spans="2:65" s="1" customFormat="1" ht="18" customHeight="1" x14ac:dyDescent="0.3">
      <c r="B101" s="122"/>
      <c r="C101" s="123"/>
      <c r="D101" s="130" t="s">
        <v>114</v>
      </c>
      <c r="E101" s="123"/>
      <c r="F101" s="123"/>
      <c r="G101" s="123"/>
      <c r="H101" s="123"/>
      <c r="I101" s="123"/>
      <c r="J101" s="123"/>
      <c r="K101" s="123"/>
      <c r="L101" s="123"/>
      <c r="M101" s="123"/>
      <c r="N101" s="187">
        <f>ROUND(N87*T101,2)</f>
        <v>0</v>
      </c>
      <c r="O101" s="253"/>
      <c r="P101" s="253"/>
      <c r="Q101" s="253"/>
      <c r="R101" s="124"/>
      <c r="S101" s="123"/>
      <c r="T101" s="131"/>
      <c r="U101" s="132" t="s">
        <v>44</v>
      </c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27"/>
      <c r="AO101" s="127"/>
      <c r="AP101" s="127"/>
      <c r="AQ101" s="127"/>
      <c r="AR101" s="127"/>
      <c r="AS101" s="127"/>
      <c r="AT101" s="127"/>
      <c r="AU101" s="127"/>
      <c r="AV101" s="127"/>
      <c r="AW101" s="127"/>
      <c r="AX101" s="127"/>
      <c r="AY101" s="128" t="s">
        <v>115</v>
      </c>
      <c r="AZ101" s="127"/>
      <c r="BA101" s="127"/>
      <c r="BB101" s="127"/>
      <c r="BC101" s="127"/>
      <c r="BD101" s="127"/>
      <c r="BE101" s="129">
        <f t="shared" si="0"/>
        <v>0</v>
      </c>
      <c r="BF101" s="129">
        <f t="shared" si="1"/>
        <v>0</v>
      </c>
      <c r="BG101" s="129">
        <f t="shared" si="2"/>
        <v>0</v>
      </c>
      <c r="BH101" s="129">
        <f t="shared" si="3"/>
        <v>0</v>
      </c>
      <c r="BI101" s="129">
        <f t="shared" si="4"/>
        <v>0</v>
      </c>
      <c r="BJ101" s="128" t="s">
        <v>109</v>
      </c>
      <c r="BK101" s="127"/>
      <c r="BL101" s="127"/>
      <c r="BM101" s="127"/>
    </row>
    <row r="102" spans="2:65" s="1" customFormat="1" x14ac:dyDescent="0.3">
      <c r="B102" s="31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3"/>
    </row>
    <row r="103" spans="2:65" s="1" customFormat="1" ht="29.25" customHeight="1" x14ac:dyDescent="0.3">
      <c r="B103" s="31"/>
      <c r="C103" s="104" t="s">
        <v>91</v>
      </c>
      <c r="D103" s="105"/>
      <c r="E103" s="105"/>
      <c r="F103" s="105"/>
      <c r="G103" s="105"/>
      <c r="H103" s="105"/>
      <c r="I103" s="105"/>
      <c r="J103" s="105"/>
      <c r="K103" s="105"/>
      <c r="L103" s="183">
        <f>ROUND(SUM(N87+N95),2)</f>
        <v>0</v>
      </c>
      <c r="M103" s="254"/>
      <c r="N103" s="254"/>
      <c r="O103" s="254"/>
      <c r="P103" s="254"/>
      <c r="Q103" s="254"/>
      <c r="R103" s="33"/>
    </row>
    <row r="104" spans="2:65" s="1" customFormat="1" ht="6.95" customHeight="1" x14ac:dyDescent="0.3">
      <c r="B104" s="55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7"/>
    </row>
    <row r="108" spans="2:65" s="1" customFormat="1" ht="6.95" customHeight="1" x14ac:dyDescent="0.3">
      <c r="B108" s="58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60"/>
    </row>
    <row r="109" spans="2:65" s="1" customFormat="1" ht="36.950000000000003" customHeight="1" x14ac:dyDescent="0.3">
      <c r="B109" s="31"/>
      <c r="C109" s="197" t="s">
        <v>116</v>
      </c>
      <c r="D109" s="182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33"/>
    </row>
    <row r="110" spans="2:65" s="1" customFormat="1" ht="6.95" customHeight="1" x14ac:dyDescent="0.3">
      <c r="B110" s="31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3"/>
    </row>
    <row r="111" spans="2:65" s="1" customFormat="1" ht="36.950000000000003" customHeight="1" x14ac:dyDescent="0.3">
      <c r="B111" s="31"/>
      <c r="C111" s="65" t="s">
        <v>16</v>
      </c>
      <c r="D111" s="32"/>
      <c r="E111" s="32"/>
      <c r="F111" s="198" t="str">
        <f>F6</f>
        <v>Rekonštrukcia krytu miestnej komunikácie v obci Soboš</v>
      </c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32"/>
      <c r="R111" s="33"/>
    </row>
    <row r="112" spans="2:65" s="1" customFormat="1" ht="6.95" customHeight="1" x14ac:dyDescent="0.3">
      <c r="B112" s="31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3"/>
    </row>
    <row r="113" spans="2:65" s="1" customFormat="1" ht="18" customHeight="1" x14ac:dyDescent="0.3">
      <c r="B113" s="31"/>
      <c r="C113" s="26" t="s">
        <v>20</v>
      </c>
      <c r="D113" s="32"/>
      <c r="E113" s="32"/>
      <c r="F113" s="24" t="str">
        <f>F8</f>
        <v xml:space="preserve"> </v>
      </c>
      <c r="G113" s="32"/>
      <c r="H113" s="32"/>
      <c r="I113" s="32"/>
      <c r="J113" s="32"/>
      <c r="K113" s="26" t="s">
        <v>22</v>
      </c>
      <c r="L113" s="32"/>
      <c r="M113" s="244" t="str">
        <f>IF(O8="","",O8)</f>
        <v>8. 7. 2019</v>
      </c>
      <c r="N113" s="182"/>
      <c r="O113" s="182"/>
      <c r="P113" s="182"/>
      <c r="Q113" s="32"/>
      <c r="R113" s="33"/>
    </row>
    <row r="114" spans="2:65" s="1" customFormat="1" ht="6.95" customHeight="1" x14ac:dyDescent="0.3">
      <c r="B114" s="31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3"/>
    </row>
    <row r="115" spans="2:65" s="1" customFormat="1" ht="15" x14ac:dyDescent="0.3">
      <c r="B115" s="31"/>
      <c r="C115" s="26" t="s">
        <v>24</v>
      </c>
      <c r="D115" s="32"/>
      <c r="E115" s="32"/>
      <c r="F115" s="24" t="str">
        <f>E11</f>
        <v>Obec Soboš</v>
      </c>
      <c r="G115" s="32"/>
      <c r="H115" s="32"/>
      <c r="I115" s="32"/>
      <c r="J115" s="32"/>
      <c r="K115" s="26" t="s">
        <v>31</v>
      </c>
      <c r="L115" s="32"/>
      <c r="M115" s="216" t="str">
        <f>E17</f>
        <v>MALSTATIS s.r.o.</v>
      </c>
      <c r="N115" s="182"/>
      <c r="O115" s="182"/>
      <c r="P115" s="182"/>
      <c r="Q115" s="182"/>
      <c r="R115" s="33"/>
    </row>
    <row r="116" spans="2:65" s="1" customFormat="1" ht="14.45" customHeight="1" x14ac:dyDescent="0.3">
      <c r="B116" s="31"/>
      <c r="C116" s="26" t="s">
        <v>29</v>
      </c>
      <c r="D116" s="32"/>
      <c r="E116" s="32"/>
      <c r="F116" s="24" t="str">
        <f>IF(E14="","",E14)</f>
        <v>Vyplň údaj</v>
      </c>
      <c r="G116" s="32"/>
      <c r="H116" s="32"/>
      <c r="I116" s="32"/>
      <c r="J116" s="32"/>
      <c r="K116" s="26" t="s">
        <v>35</v>
      </c>
      <c r="L116" s="32"/>
      <c r="M116" s="216" t="str">
        <f>E20</f>
        <v>Ing. Ľuboš Mašlej</v>
      </c>
      <c r="N116" s="182"/>
      <c r="O116" s="182"/>
      <c r="P116" s="182"/>
      <c r="Q116" s="182"/>
      <c r="R116" s="33"/>
    </row>
    <row r="117" spans="2:65" s="1" customFormat="1" ht="10.35" customHeight="1" x14ac:dyDescent="0.3">
      <c r="B117" s="31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3"/>
    </row>
    <row r="118" spans="2:65" s="8" customFormat="1" ht="29.25" customHeight="1" x14ac:dyDescent="0.3">
      <c r="B118" s="133"/>
      <c r="C118" s="134" t="s">
        <v>117</v>
      </c>
      <c r="D118" s="135" t="s">
        <v>118</v>
      </c>
      <c r="E118" s="135" t="s">
        <v>59</v>
      </c>
      <c r="F118" s="245" t="s">
        <v>119</v>
      </c>
      <c r="G118" s="246"/>
      <c r="H118" s="246"/>
      <c r="I118" s="246"/>
      <c r="J118" s="135" t="s">
        <v>120</v>
      </c>
      <c r="K118" s="135" t="s">
        <v>121</v>
      </c>
      <c r="L118" s="247" t="s">
        <v>122</v>
      </c>
      <c r="M118" s="246"/>
      <c r="N118" s="245" t="s">
        <v>97</v>
      </c>
      <c r="O118" s="246"/>
      <c r="P118" s="246"/>
      <c r="Q118" s="248"/>
      <c r="R118" s="136"/>
      <c r="T118" s="73" t="s">
        <v>123</v>
      </c>
      <c r="U118" s="74" t="s">
        <v>41</v>
      </c>
      <c r="V118" s="74" t="s">
        <v>124</v>
      </c>
      <c r="W118" s="74" t="s">
        <v>125</v>
      </c>
      <c r="X118" s="74" t="s">
        <v>126</v>
      </c>
      <c r="Y118" s="74" t="s">
        <v>127</v>
      </c>
      <c r="Z118" s="74" t="s">
        <v>128</v>
      </c>
      <c r="AA118" s="75" t="s">
        <v>129</v>
      </c>
    </row>
    <row r="119" spans="2:65" s="1" customFormat="1" ht="29.25" customHeight="1" x14ac:dyDescent="0.35">
      <c r="B119" s="31"/>
      <c r="C119" s="77" t="s">
        <v>94</v>
      </c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249">
        <f>BK119</f>
        <v>0</v>
      </c>
      <c r="O119" s="250"/>
      <c r="P119" s="250"/>
      <c r="Q119" s="250"/>
      <c r="R119" s="33"/>
      <c r="T119" s="76"/>
      <c r="U119" s="47"/>
      <c r="V119" s="47"/>
      <c r="W119" s="137">
        <f>W120+W153</f>
        <v>0</v>
      </c>
      <c r="X119" s="47"/>
      <c r="Y119" s="137">
        <f>Y120+Y153</f>
        <v>211.28152641999998</v>
      </c>
      <c r="Z119" s="47"/>
      <c r="AA119" s="138">
        <f>AA120+AA153</f>
        <v>2.5920000000000001</v>
      </c>
      <c r="AT119" s="14" t="s">
        <v>76</v>
      </c>
      <c r="AU119" s="14" t="s">
        <v>99</v>
      </c>
      <c r="BK119" s="139">
        <f>BK120+BK153</f>
        <v>0</v>
      </c>
    </row>
    <row r="120" spans="2:65" s="9" customFormat="1" ht="37.35" customHeight="1" x14ac:dyDescent="0.35">
      <c r="B120" s="140"/>
      <c r="C120" s="141"/>
      <c r="D120" s="142" t="s">
        <v>100</v>
      </c>
      <c r="E120" s="142"/>
      <c r="F120" s="142"/>
      <c r="G120" s="142"/>
      <c r="H120" s="142"/>
      <c r="I120" s="142"/>
      <c r="J120" s="142"/>
      <c r="K120" s="142"/>
      <c r="L120" s="142"/>
      <c r="M120" s="142"/>
      <c r="N120" s="251">
        <f>BK120</f>
        <v>0</v>
      </c>
      <c r="O120" s="252"/>
      <c r="P120" s="252"/>
      <c r="Q120" s="252"/>
      <c r="R120" s="143"/>
      <c r="T120" s="144"/>
      <c r="U120" s="141"/>
      <c r="V120" s="141"/>
      <c r="W120" s="145">
        <f>W121+W126+W137+W151</f>
        <v>0</v>
      </c>
      <c r="X120" s="141"/>
      <c r="Y120" s="145">
        <f>Y121+Y126+Y137+Y151</f>
        <v>211.28152641999998</v>
      </c>
      <c r="Z120" s="141"/>
      <c r="AA120" s="146">
        <f>AA121+AA126+AA137+AA151</f>
        <v>2.5920000000000001</v>
      </c>
      <c r="AR120" s="147" t="s">
        <v>81</v>
      </c>
      <c r="AT120" s="148" t="s">
        <v>76</v>
      </c>
      <c r="AU120" s="148" t="s">
        <v>77</v>
      </c>
      <c r="AY120" s="147" t="s">
        <v>130</v>
      </c>
      <c r="BK120" s="149">
        <f>BK121+BK126+BK137+BK151</f>
        <v>0</v>
      </c>
    </row>
    <row r="121" spans="2:65" s="9" customFormat="1" ht="19.899999999999999" customHeight="1" x14ac:dyDescent="0.3">
      <c r="B121" s="140"/>
      <c r="C121" s="141"/>
      <c r="D121" s="150" t="s">
        <v>101</v>
      </c>
      <c r="E121" s="150"/>
      <c r="F121" s="150"/>
      <c r="G121" s="150"/>
      <c r="H121" s="150"/>
      <c r="I121" s="150"/>
      <c r="J121" s="150"/>
      <c r="K121" s="150"/>
      <c r="L121" s="150"/>
      <c r="M121" s="150"/>
      <c r="N121" s="242">
        <f>BK121</f>
        <v>0</v>
      </c>
      <c r="O121" s="243"/>
      <c r="P121" s="243"/>
      <c r="Q121" s="243"/>
      <c r="R121" s="143"/>
      <c r="T121" s="144"/>
      <c r="U121" s="141"/>
      <c r="V121" s="141"/>
      <c r="W121" s="145">
        <f>SUM(W122:W125)</f>
        <v>0</v>
      </c>
      <c r="X121" s="141"/>
      <c r="Y121" s="145">
        <f>SUM(Y122:Y125)</f>
        <v>0</v>
      </c>
      <c r="Z121" s="141"/>
      <c r="AA121" s="146">
        <f>SUM(AA122:AA125)</f>
        <v>2.5920000000000001</v>
      </c>
      <c r="AR121" s="147" t="s">
        <v>81</v>
      </c>
      <c r="AT121" s="148" t="s">
        <v>76</v>
      </c>
      <c r="AU121" s="148" t="s">
        <v>81</v>
      </c>
      <c r="AY121" s="147" t="s">
        <v>130</v>
      </c>
      <c r="BK121" s="149">
        <f>SUM(BK122:BK125)</f>
        <v>0</v>
      </c>
    </row>
    <row r="122" spans="2:65" s="1" customFormat="1" ht="44.25" customHeight="1" x14ac:dyDescent="0.3">
      <c r="B122" s="122"/>
      <c r="C122" s="151" t="s">
        <v>81</v>
      </c>
      <c r="D122" s="151" t="s">
        <v>131</v>
      </c>
      <c r="E122" s="152" t="s">
        <v>132</v>
      </c>
      <c r="F122" s="231" t="s">
        <v>133</v>
      </c>
      <c r="G122" s="232"/>
      <c r="H122" s="232"/>
      <c r="I122" s="232"/>
      <c r="J122" s="153" t="s">
        <v>134</v>
      </c>
      <c r="K122" s="154">
        <v>3.6</v>
      </c>
      <c r="L122" s="228">
        <v>0</v>
      </c>
      <c r="M122" s="232"/>
      <c r="N122" s="233">
        <f>ROUND(L122*K122,2)</f>
        <v>0</v>
      </c>
      <c r="O122" s="232"/>
      <c r="P122" s="232"/>
      <c r="Q122" s="232"/>
      <c r="R122" s="124"/>
      <c r="T122" s="155" t="s">
        <v>3</v>
      </c>
      <c r="U122" s="40" t="s">
        <v>44</v>
      </c>
      <c r="V122" s="32"/>
      <c r="W122" s="156">
        <f>V122*K122</f>
        <v>0</v>
      </c>
      <c r="X122" s="156">
        <v>0</v>
      </c>
      <c r="Y122" s="156">
        <f>X122*K122</f>
        <v>0</v>
      </c>
      <c r="Z122" s="156">
        <v>0.72</v>
      </c>
      <c r="AA122" s="157">
        <f>Z122*K122</f>
        <v>2.5920000000000001</v>
      </c>
      <c r="AR122" s="14" t="s">
        <v>135</v>
      </c>
      <c r="AT122" s="14" t="s">
        <v>131</v>
      </c>
      <c r="AU122" s="14" t="s">
        <v>109</v>
      </c>
      <c r="AY122" s="14" t="s">
        <v>130</v>
      </c>
      <c r="BE122" s="97">
        <f>IF(U122="základná",N122,0)</f>
        <v>0</v>
      </c>
      <c r="BF122" s="97">
        <f>IF(U122="znížená",N122,0)</f>
        <v>0</v>
      </c>
      <c r="BG122" s="97">
        <f>IF(U122="zákl. prenesená",N122,0)</f>
        <v>0</v>
      </c>
      <c r="BH122" s="97">
        <f>IF(U122="zníž. prenesená",N122,0)</f>
        <v>0</v>
      </c>
      <c r="BI122" s="97">
        <f>IF(U122="nulová",N122,0)</f>
        <v>0</v>
      </c>
      <c r="BJ122" s="14" t="s">
        <v>109</v>
      </c>
      <c r="BK122" s="97">
        <f>ROUND(L122*K122,2)</f>
        <v>0</v>
      </c>
      <c r="BL122" s="14" t="s">
        <v>135</v>
      </c>
      <c r="BM122" s="14" t="s">
        <v>136</v>
      </c>
    </row>
    <row r="123" spans="2:65" s="10" customFormat="1" ht="22.5" customHeight="1" x14ac:dyDescent="0.3">
      <c r="B123" s="158"/>
      <c r="C123" s="159"/>
      <c r="D123" s="159"/>
      <c r="E123" s="160" t="s">
        <v>3</v>
      </c>
      <c r="F123" s="240" t="s">
        <v>137</v>
      </c>
      <c r="G123" s="241"/>
      <c r="H123" s="241"/>
      <c r="I123" s="241"/>
      <c r="J123" s="159"/>
      <c r="K123" s="161">
        <v>3.6</v>
      </c>
      <c r="L123" s="159"/>
      <c r="M123" s="159"/>
      <c r="N123" s="159"/>
      <c r="O123" s="159"/>
      <c r="P123" s="159"/>
      <c r="Q123" s="159"/>
      <c r="R123" s="162"/>
      <c r="T123" s="163"/>
      <c r="U123" s="159"/>
      <c r="V123" s="159"/>
      <c r="W123" s="159"/>
      <c r="X123" s="159"/>
      <c r="Y123" s="159"/>
      <c r="Z123" s="159"/>
      <c r="AA123" s="164"/>
      <c r="AT123" s="165" t="s">
        <v>138</v>
      </c>
      <c r="AU123" s="165" t="s">
        <v>109</v>
      </c>
      <c r="AV123" s="10" t="s">
        <v>109</v>
      </c>
      <c r="AW123" s="10" t="s">
        <v>34</v>
      </c>
      <c r="AX123" s="10" t="s">
        <v>81</v>
      </c>
      <c r="AY123" s="165" t="s">
        <v>130</v>
      </c>
    </row>
    <row r="124" spans="2:65" s="1" customFormat="1" ht="31.5" customHeight="1" x14ac:dyDescent="0.3">
      <c r="B124" s="122"/>
      <c r="C124" s="151" t="s">
        <v>109</v>
      </c>
      <c r="D124" s="151" t="s">
        <v>131</v>
      </c>
      <c r="E124" s="152" t="s">
        <v>139</v>
      </c>
      <c r="F124" s="231" t="s">
        <v>140</v>
      </c>
      <c r="G124" s="232"/>
      <c r="H124" s="232"/>
      <c r="I124" s="232"/>
      <c r="J124" s="153" t="s">
        <v>134</v>
      </c>
      <c r="K124" s="154">
        <v>3.6</v>
      </c>
      <c r="L124" s="228">
        <v>0</v>
      </c>
      <c r="M124" s="232"/>
      <c r="N124" s="233">
        <f>ROUND(L124*K124,2)</f>
        <v>0</v>
      </c>
      <c r="O124" s="232"/>
      <c r="P124" s="232"/>
      <c r="Q124" s="232"/>
      <c r="R124" s="124"/>
      <c r="T124" s="155" t="s">
        <v>3</v>
      </c>
      <c r="U124" s="40" t="s">
        <v>44</v>
      </c>
      <c r="V124" s="32"/>
      <c r="W124" s="156">
        <f>V124*K124</f>
        <v>0</v>
      </c>
      <c r="X124" s="156">
        <v>0</v>
      </c>
      <c r="Y124" s="156">
        <f>X124*K124</f>
        <v>0</v>
      </c>
      <c r="Z124" s="156">
        <v>0</v>
      </c>
      <c r="AA124" s="157">
        <f>Z124*K124</f>
        <v>0</v>
      </c>
      <c r="AR124" s="14" t="s">
        <v>135</v>
      </c>
      <c r="AT124" s="14" t="s">
        <v>131</v>
      </c>
      <c r="AU124" s="14" t="s">
        <v>109</v>
      </c>
      <c r="AY124" s="14" t="s">
        <v>130</v>
      </c>
      <c r="BE124" s="97">
        <f>IF(U124="základná",N124,0)</f>
        <v>0</v>
      </c>
      <c r="BF124" s="97">
        <f>IF(U124="znížená",N124,0)</f>
        <v>0</v>
      </c>
      <c r="BG124" s="97">
        <f>IF(U124="zákl. prenesená",N124,0)</f>
        <v>0</v>
      </c>
      <c r="BH124" s="97">
        <f>IF(U124="zníž. prenesená",N124,0)</f>
        <v>0</v>
      </c>
      <c r="BI124" s="97">
        <f>IF(U124="nulová",N124,0)</f>
        <v>0</v>
      </c>
      <c r="BJ124" s="14" t="s">
        <v>109</v>
      </c>
      <c r="BK124" s="97">
        <f>ROUND(L124*K124,2)</f>
        <v>0</v>
      </c>
      <c r="BL124" s="14" t="s">
        <v>135</v>
      </c>
      <c r="BM124" s="14" t="s">
        <v>141</v>
      </c>
    </row>
    <row r="125" spans="2:65" s="10" customFormat="1" ht="22.5" customHeight="1" x14ac:dyDescent="0.3">
      <c r="B125" s="158"/>
      <c r="C125" s="159"/>
      <c r="D125" s="159"/>
      <c r="E125" s="160" t="s">
        <v>3</v>
      </c>
      <c r="F125" s="240" t="s">
        <v>137</v>
      </c>
      <c r="G125" s="241"/>
      <c r="H125" s="241"/>
      <c r="I125" s="241"/>
      <c r="J125" s="159"/>
      <c r="K125" s="161">
        <v>3.6</v>
      </c>
      <c r="L125" s="159"/>
      <c r="M125" s="159"/>
      <c r="N125" s="159"/>
      <c r="O125" s="159"/>
      <c r="P125" s="159"/>
      <c r="Q125" s="159"/>
      <c r="R125" s="162"/>
      <c r="T125" s="163"/>
      <c r="U125" s="159"/>
      <c r="V125" s="159"/>
      <c r="W125" s="159"/>
      <c r="X125" s="159"/>
      <c r="Y125" s="159"/>
      <c r="Z125" s="159"/>
      <c r="AA125" s="164"/>
      <c r="AT125" s="165" t="s">
        <v>138</v>
      </c>
      <c r="AU125" s="165" t="s">
        <v>109</v>
      </c>
      <c r="AV125" s="10" t="s">
        <v>109</v>
      </c>
      <c r="AW125" s="10" t="s">
        <v>34</v>
      </c>
      <c r="AX125" s="10" t="s">
        <v>81</v>
      </c>
      <c r="AY125" s="165" t="s">
        <v>130</v>
      </c>
    </row>
    <row r="126" spans="2:65" s="9" customFormat="1" ht="29.85" customHeight="1" x14ac:dyDescent="0.3">
      <c r="B126" s="140"/>
      <c r="C126" s="141"/>
      <c r="D126" s="150" t="s">
        <v>102</v>
      </c>
      <c r="E126" s="150"/>
      <c r="F126" s="150"/>
      <c r="G126" s="150"/>
      <c r="H126" s="150"/>
      <c r="I126" s="150"/>
      <c r="J126" s="150"/>
      <c r="K126" s="150"/>
      <c r="L126" s="150"/>
      <c r="M126" s="150"/>
      <c r="N126" s="242">
        <f>BK126</f>
        <v>0</v>
      </c>
      <c r="O126" s="243"/>
      <c r="P126" s="243"/>
      <c r="Q126" s="243"/>
      <c r="R126" s="143"/>
      <c r="T126" s="144"/>
      <c r="U126" s="141"/>
      <c r="V126" s="141"/>
      <c r="W126" s="145">
        <f>SUM(W127:W136)</f>
        <v>0</v>
      </c>
      <c r="X126" s="141"/>
      <c r="Y126" s="145">
        <f>SUM(Y127:Y136)</f>
        <v>198.00437641999997</v>
      </c>
      <c r="Z126" s="141"/>
      <c r="AA126" s="146">
        <f>SUM(AA127:AA136)</f>
        <v>0</v>
      </c>
      <c r="AR126" s="147" t="s">
        <v>81</v>
      </c>
      <c r="AT126" s="148" t="s">
        <v>76</v>
      </c>
      <c r="AU126" s="148" t="s">
        <v>81</v>
      </c>
      <c r="AY126" s="147" t="s">
        <v>130</v>
      </c>
      <c r="BK126" s="149">
        <f>SUM(BK127:BK136)</f>
        <v>0</v>
      </c>
    </row>
    <row r="127" spans="2:65" s="1" customFormat="1" ht="31.5" customHeight="1" x14ac:dyDescent="0.3">
      <c r="B127" s="122"/>
      <c r="C127" s="151" t="s">
        <v>142</v>
      </c>
      <c r="D127" s="151" t="s">
        <v>131</v>
      </c>
      <c r="E127" s="152" t="s">
        <v>143</v>
      </c>
      <c r="F127" s="231" t="s">
        <v>144</v>
      </c>
      <c r="G127" s="232"/>
      <c r="H127" s="232"/>
      <c r="I127" s="232"/>
      <c r="J127" s="153" t="s">
        <v>134</v>
      </c>
      <c r="K127" s="154">
        <v>371.11</v>
      </c>
      <c r="L127" s="228">
        <v>0</v>
      </c>
      <c r="M127" s="232"/>
      <c r="N127" s="233">
        <f>ROUND(L127*K127,2)</f>
        <v>0</v>
      </c>
      <c r="O127" s="232"/>
      <c r="P127" s="232"/>
      <c r="Q127" s="232"/>
      <c r="R127" s="124"/>
      <c r="T127" s="155" t="s">
        <v>3</v>
      </c>
      <c r="U127" s="40" t="s">
        <v>44</v>
      </c>
      <c r="V127" s="32"/>
      <c r="W127" s="156">
        <f>V127*K127</f>
        <v>0</v>
      </c>
      <c r="X127" s="156">
        <v>0.25094</v>
      </c>
      <c r="Y127" s="156">
        <f>X127*K127</f>
        <v>93.126343399999996</v>
      </c>
      <c r="Z127" s="156">
        <v>0</v>
      </c>
      <c r="AA127" s="157">
        <f>Z127*K127</f>
        <v>0</v>
      </c>
      <c r="AR127" s="14" t="s">
        <v>135</v>
      </c>
      <c r="AT127" s="14" t="s">
        <v>131</v>
      </c>
      <c r="AU127" s="14" t="s">
        <v>109</v>
      </c>
      <c r="AY127" s="14" t="s">
        <v>130</v>
      </c>
      <c r="BE127" s="97">
        <f>IF(U127="základná",N127,0)</f>
        <v>0</v>
      </c>
      <c r="BF127" s="97">
        <f>IF(U127="znížená",N127,0)</f>
        <v>0</v>
      </c>
      <c r="BG127" s="97">
        <f>IF(U127="zákl. prenesená",N127,0)</f>
        <v>0</v>
      </c>
      <c r="BH127" s="97">
        <f>IF(U127="zníž. prenesená",N127,0)</f>
        <v>0</v>
      </c>
      <c r="BI127" s="97">
        <f>IF(U127="nulová",N127,0)</f>
        <v>0</v>
      </c>
      <c r="BJ127" s="14" t="s">
        <v>109</v>
      </c>
      <c r="BK127" s="97">
        <f>ROUND(L127*K127,2)</f>
        <v>0</v>
      </c>
      <c r="BL127" s="14" t="s">
        <v>135</v>
      </c>
      <c r="BM127" s="14" t="s">
        <v>145</v>
      </c>
    </row>
    <row r="128" spans="2:65" s="10" customFormat="1" ht="22.5" customHeight="1" x14ac:dyDescent="0.3">
      <c r="B128" s="158"/>
      <c r="C128" s="159"/>
      <c r="D128" s="159"/>
      <c r="E128" s="160" t="s">
        <v>3</v>
      </c>
      <c r="F128" s="240" t="s">
        <v>146</v>
      </c>
      <c r="G128" s="241"/>
      <c r="H128" s="241"/>
      <c r="I128" s="241"/>
      <c r="J128" s="159"/>
      <c r="K128" s="161">
        <v>371.11</v>
      </c>
      <c r="L128" s="159"/>
      <c r="M128" s="159"/>
      <c r="N128" s="159"/>
      <c r="O128" s="159"/>
      <c r="P128" s="159"/>
      <c r="Q128" s="159"/>
      <c r="R128" s="162"/>
      <c r="T128" s="163"/>
      <c r="U128" s="159"/>
      <c r="V128" s="159"/>
      <c r="W128" s="159"/>
      <c r="X128" s="159"/>
      <c r="Y128" s="159"/>
      <c r="Z128" s="159"/>
      <c r="AA128" s="164"/>
      <c r="AT128" s="165" t="s">
        <v>138</v>
      </c>
      <c r="AU128" s="165" t="s">
        <v>109</v>
      </c>
      <c r="AV128" s="10" t="s">
        <v>109</v>
      </c>
      <c r="AW128" s="10" t="s">
        <v>34</v>
      </c>
      <c r="AX128" s="10" t="s">
        <v>81</v>
      </c>
      <c r="AY128" s="165" t="s">
        <v>130</v>
      </c>
    </row>
    <row r="129" spans="2:65" s="1" customFormat="1" ht="44.25" customHeight="1" x14ac:dyDescent="0.3">
      <c r="B129" s="122"/>
      <c r="C129" s="151" t="s">
        <v>135</v>
      </c>
      <c r="D129" s="151" t="s">
        <v>131</v>
      </c>
      <c r="E129" s="152" t="s">
        <v>147</v>
      </c>
      <c r="F129" s="231" t="s">
        <v>148</v>
      </c>
      <c r="G129" s="232"/>
      <c r="H129" s="232"/>
      <c r="I129" s="232"/>
      <c r="J129" s="153" t="s">
        <v>134</v>
      </c>
      <c r="K129" s="154">
        <v>100.3</v>
      </c>
      <c r="L129" s="228">
        <v>0</v>
      </c>
      <c r="M129" s="232"/>
      <c r="N129" s="233">
        <f>ROUND(L129*K129,2)</f>
        <v>0</v>
      </c>
      <c r="O129" s="232"/>
      <c r="P129" s="232"/>
      <c r="Q129" s="232"/>
      <c r="R129" s="124"/>
      <c r="T129" s="155" t="s">
        <v>3</v>
      </c>
      <c r="U129" s="40" t="s">
        <v>44</v>
      </c>
      <c r="V129" s="32"/>
      <c r="W129" s="156">
        <f>V129*K129</f>
        <v>0</v>
      </c>
      <c r="X129" s="156">
        <v>0.29160000000000003</v>
      </c>
      <c r="Y129" s="156">
        <f>X129*K129</f>
        <v>29.247480000000003</v>
      </c>
      <c r="Z129" s="156">
        <v>0</v>
      </c>
      <c r="AA129" s="157">
        <f>Z129*K129</f>
        <v>0</v>
      </c>
      <c r="AR129" s="14" t="s">
        <v>135</v>
      </c>
      <c r="AT129" s="14" t="s">
        <v>131</v>
      </c>
      <c r="AU129" s="14" t="s">
        <v>109</v>
      </c>
      <c r="AY129" s="14" t="s">
        <v>130</v>
      </c>
      <c r="BE129" s="97">
        <f>IF(U129="základná",N129,0)</f>
        <v>0</v>
      </c>
      <c r="BF129" s="97">
        <f>IF(U129="znížená",N129,0)</f>
        <v>0</v>
      </c>
      <c r="BG129" s="97">
        <f>IF(U129="zákl. prenesená",N129,0)</f>
        <v>0</v>
      </c>
      <c r="BH129" s="97">
        <f>IF(U129="zníž. prenesená",N129,0)</f>
        <v>0</v>
      </c>
      <c r="BI129" s="97">
        <f>IF(U129="nulová",N129,0)</f>
        <v>0</v>
      </c>
      <c r="BJ129" s="14" t="s">
        <v>109</v>
      </c>
      <c r="BK129" s="97">
        <f>ROUND(L129*K129,2)</f>
        <v>0</v>
      </c>
      <c r="BL129" s="14" t="s">
        <v>135</v>
      </c>
      <c r="BM129" s="14" t="s">
        <v>149</v>
      </c>
    </row>
    <row r="130" spans="2:65" s="10" customFormat="1" ht="22.5" customHeight="1" x14ac:dyDescent="0.3">
      <c r="B130" s="158"/>
      <c r="C130" s="159"/>
      <c r="D130" s="159"/>
      <c r="E130" s="160" t="s">
        <v>3</v>
      </c>
      <c r="F130" s="240" t="s">
        <v>150</v>
      </c>
      <c r="G130" s="241"/>
      <c r="H130" s="241"/>
      <c r="I130" s="241"/>
      <c r="J130" s="159"/>
      <c r="K130" s="161">
        <v>100.3</v>
      </c>
      <c r="L130" s="159"/>
      <c r="M130" s="159"/>
      <c r="N130" s="159"/>
      <c r="O130" s="159"/>
      <c r="P130" s="159"/>
      <c r="Q130" s="159"/>
      <c r="R130" s="162"/>
      <c r="T130" s="163"/>
      <c r="U130" s="159"/>
      <c r="V130" s="159"/>
      <c r="W130" s="159"/>
      <c r="X130" s="159"/>
      <c r="Y130" s="159"/>
      <c r="Z130" s="159"/>
      <c r="AA130" s="164"/>
      <c r="AT130" s="165" t="s">
        <v>138</v>
      </c>
      <c r="AU130" s="165" t="s">
        <v>109</v>
      </c>
      <c r="AV130" s="10" t="s">
        <v>109</v>
      </c>
      <c r="AW130" s="10" t="s">
        <v>34</v>
      </c>
      <c r="AX130" s="10" t="s">
        <v>81</v>
      </c>
      <c r="AY130" s="165" t="s">
        <v>130</v>
      </c>
    </row>
    <row r="131" spans="2:65" s="1" customFormat="1" ht="44.25" customHeight="1" x14ac:dyDescent="0.3">
      <c r="B131" s="122"/>
      <c r="C131" s="151" t="s">
        <v>151</v>
      </c>
      <c r="D131" s="151" t="s">
        <v>131</v>
      </c>
      <c r="E131" s="152" t="s">
        <v>152</v>
      </c>
      <c r="F131" s="231" t="s">
        <v>153</v>
      </c>
      <c r="G131" s="232"/>
      <c r="H131" s="232"/>
      <c r="I131" s="232"/>
      <c r="J131" s="153" t="s">
        <v>134</v>
      </c>
      <c r="K131" s="154">
        <v>351.05</v>
      </c>
      <c r="L131" s="228">
        <v>0</v>
      </c>
      <c r="M131" s="232"/>
      <c r="N131" s="233">
        <f>ROUND(L131*K131,2)</f>
        <v>0</v>
      </c>
      <c r="O131" s="232"/>
      <c r="P131" s="232"/>
      <c r="Q131" s="232"/>
      <c r="R131" s="124"/>
      <c r="T131" s="155" t="s">
        <v>3</v>
      </c>
      <c r="U131" s="40" t="s">
        <v>44</v>
      </c>
      <c r="V131" s="32"/>
      <c r="W131" s="156">
        <f>V131*K131</f>
        <v>0</v>
      </c>
      <c r="X131" s="156">
        <v>5.6100000000000004E-3</v>
      </c>
      <c r="Y131" s="156">
        <f>X131*K131</f>
        <v>1.9693905000000003</v>
      </c>
      <c r="Z131" s="156">
        <v>0</v>
      </c>
      <c r="AA131" s="157">
        <f>Z131*K131</f>
        <v>0</v>
      </c>
      <c r="AR131" s="14" t="s">
        <v>135</v>
      </c>
      <c r="AT131" s="14" t="s">
        <v>131</v>
      </c>
      <c r="AU131" s="14" t="s">
        <v>109</v>
      </c>
      <c r="AY131" s="14" t="s">
        <v>130</v>
      </c>
      <c r="BE131" s="97">
        <f>IF(U131="základná",N131,0)</f>
        <v>0</v>
      </c>
      <c r="BF131" s="97">
        <f>IF(U131="znížená",N131,0)</f>
        <v>0</v>
      </c>
      <c r="BG131" s="97">
        <f>IF(U131="zákl. prenesená",N131,0)</f>
        <v>0</v>
      </c>
      <c r="BH131" s="97">
        <f>IF(U131="zníž. prenesená",N131,0)</f>
        <v>0</v>
      </c>
      <c r="BI131" s="97">
        <f>IF(U131="nulová",N131,0)</f>
        <v>0</v>
      </c>
      <c r="BJ131" s="14" t="s">
        <v>109</v>
      </c>
      <c r="BK131" s="97">
        <f>ROUND(L131*K131,2)</f>
        <v>0</v>
      </c>
      <c r="BL131" s="14" t="s">
        <v>135</v>
      </c>
      <c r="BM131" s="14" t="s">
        <v>154</v>
      </c>
    </row>
    <row r="132" spans="2:65" s="10" customFormat="1" ht="22.5" customHeight="1" x14ac:dyDescent="0.3">
      <c r="B132" s="158"/>
      <c r="C132" s="159"/>
      <c r="D132" s="159"/>
      <c r="E132" s="160" t="s">
        <v>3</v>
      </c>
      <c r="F132" s="240" t="s">
        <v>155</v>
      </c>
      <c r="G132" s="241"/>
      <c r="H132" s="241"/>
      <c r="I132" s="241"/>
      <c r="J132" s="159"/>
      <c r="K132" s="161">
        <v>351.05</v>
      </c>
      <c r="L132" s="159"/>
      <c r="M132" s="159"/>
      <c r="N132" s="159"/>
      <c r="O132" s="159"/>
      <c r="P132" s="159"/>
      <c r="Q132" s="159"/>
      <c r="R132" s="162"/>
      <c r="T132" s="163"/>
      <c r="U132" s="159"/>
      <c r="V132" s="159"/>
      <c r="W132" s="159"/>
      <c r="X132" s="159"/>
      <c r="Y132" s="159"/>
      <c r="Z132" s="159"/>
      <c r="AA132" s="164"/>
      <c r="AT132" s="165" t="s">
        <v>138</v>
      </c>
      <c r="AU132" s="165" t="s">
        <v>109</v>
      </c>
      <c r="AV132" s="10" t="s">
        <v>109</v>
      </c>
      <c r="AW132" s="10" t="s">
        <v>34</v>
      </c>
      <c r="AX132" s="10" t="s">
        <v>81</v>
      </c>
      <c r="AY132" s="165" t="s">
        <v>130</v>
      </c>
    </row>
    <row r="133" spans="2:65" s="1" customFormat="1" ht="44.25" customHeight="1" x14ac:dyDescent="0.3">
      <c r="B133" s="122"/>
      <c r="C133" s="151" t="s">
        <v>156</v>
      </c>
      <c r="D133" s="151" t="s">
        <v>131</v>
      </c>
      <c r="E133" s="152" t="s">
        <v>157</v>
      </c>
      <c r="F133" s="231" t="s">
        <v>158</v>
      </c>
      <c r="G133" s="232"/>
      <c r="H133" s="232"/>
      <c r="I133" s="232"/>
      <c r="J133" s="153" t="s">
        <v>134</v>
      </c>
      <c r="K133" s="154">
        <v>351.05</v>
      </c>
      <c r="L133" s="228">
        <v>0</v>
      </c>
      <c r="M133" s="232"/>
      <c r="N133" s="233">
        <f>ROUND(L133*K133,2)</f>
        <v>0</v>
      </c>
      <c r="O133" s="232"/>
      <c r="P133" s="232"/>
      <c r="Q133" s="232"/>
      <c r="R133" s="124"/>
      <c r="T133" s="155" t="s">
        <v>3</v>
      </c>
      <c r="U133" s="40" t="s">
        <v>44</v>
      </c>
      <c r="V133" s="32"/>
      <c r="W133" s="156">
        <f>V133*K133</f>
        <v>0</v>
      </c>
      <c r="X133" s="156">
        <v>0.10373</v>
      </c>
      <c r="Y133" s="156">
        <f>X133*K133</f>
        <v>36.414416500000002</v>
      </c>
      <c r="Z133" s="156">
        <v>0</v>
      </c>
      <c r="AA133" s="157">
        <f>Z133*K133</f>
        <v>0</v>
      </c>
      <c r="AR133" s="14" t="s">
        <v>135</v>
      </c>
      <c r="AT133" s="14" t="s">
        <v>131</v>
      </c>
      <c r="AU133" s="14" t="s">
        <v>109</v>
      </c>
      <c r="AY133" s="14" t="s">
        <v>130</v>
      </c>
      <c r="BE133" s="97">
        <f>IF(U133="základná",N133,0)</f>
        <v>0</v>
      </c>
      <c r="BF133" s="97">
        <f>IF(U133="znížená",N133,0)</f>
        <v>0</v>
      </c>
      <c r="BG133" s="97">
        <f>IF(U133="zákl. prenesená",N133,0)</f>
        <v>0</v>
      </c>
      <c r="BH133" s="97">
        <f>IF(U133="zníž. prenesená",N133,0)</f>
        <v>0</v>
      </c>
      <c r="BI133" s="97">
        <f>IF(U133="nulová",N133,0)</f>
        <v>0</v>
      </c>
      <c r="BJ133" s="14" t="s">
        <v>109</v>
      </c>
      <c r="BK133" s="97">
        <f>ROUND(L133*K133,2)</f>
        <v>0</v>
      </c>
      <c r="BL133" s="14" t="s">
        <v>135</v>
      </c>
      <c r="BM133" s="14" t="s">
        <v>159</v>
      </c>
    </row>
    <row r="134" spans="2:65" s="10" customFormat="1" ht="22.5" customHeight="1" x14ac:dyDescent="0.3">
      <c r="B134" s="158"/>
      <c r="C134" s="159"/>
      <c r="D134" s="159"/>
      <c r="E134" s="160" t="s">
        <v>3</v>
      </c>
      <c r="F134" s="240" t="s">
        <v>155</v>
      </c>
      <c r="G134" s="241"/>
      <c r="H134" s="241"/>
      <c r="I134" s="241"/>
      <c r="J134" s="159"/>
      <c r="K134" s="161">
        <v>351.05</v>
      </c>
      <c r="L134" s="159"/>
      <c r="M134" s="159"/>
      <c r="N134" s="159"/>
      <c r="O134" s="159"/>
      <c r="P134" s="159"/>
      <c r="Q134" s="159"/>
      <c r="R134" s="162"/>
      <c r="T134" s="163"/>
      <c r="U134" s="159"/>
      <c r="V134" s="159"/>
      <c r="W134" s="159"/>
      <c r="X134" s="159"/>
      <c r="Y134" s="159"/>
      <c r="Z134" s="159"/>
      <c r="AA134" s="164"/>
      <c r="AT134" s="165" t="s">
        <v>138</v>
      </c>
      <c r="AU134" s="165" t="s">
        <v>109</v>
      </c>
      <c r="AV134" s="10" t="s">
        <v>109</v>
      </c>
      <c r="AW134" s="10" t="s">
        <v>34</v>
      </c>
      <c r="AX134" s="10" t="s">
        <v>81</v>
      </c>
      <c r="AY134" s="165" t="s">
        <v>130</v>
      </c>
    </row>
    <row r="135" spans="2:65" s="1" customFormat="1" ht="44.25" customHeight="1" x14ac:dyDescent="0.3">
      <c r="B135" s="122"/>
      <c r="C135" s="151" t="s">
        <v>160</v>
      </c>
      <c r="D135" s="151" t="s">
        <v>131</v>
      </c>
      <c r="E135" s="152" t="s">
        <v>161</v>
      </c>
      <c r="F135" s="231" t="s">
        <v>162</v>
      </c>
      <c r="G135" s="232"/>
      <c r="H135" s="232"/>
      <c r="I135" s="232"/>
      <c r="J135" s="153" t="s">
        <v>134</v>
      </c>
      <c r="K135" s="154">
        <v>359.07400000000001</v>
      </c>
      <c r="L135" s="228">
        <v>0</v>
      </c>
      <c r="M135" s="232"/>
      <c r="N135" s="233">
        <f>ROUND(L135*K135,2)</f>
        <v>0</v>
      </c>
      <c r="O135" s="232"/>
      <c r="P135" s="232"/>
      <c r="Q135" s="232"/>
      <c r="R135" s="124"/>
      <c r="T135" s="155" t="s">
        <v>3</v>
      </c>
      <c r="U135" s="40" t="s">
        <v>44</v>
      </c>
      <c r="V135" s="32"/>
      <c r="W135" s="156">
        <f>V135*K135</f>
        <v>0</v>
      </c>
      <c r="X135" s="156">
        <v>0.10373</v>
      </c>
      <c r="Y135" s="156">
        <f>X135*K135</f>
        <v>37.246746020000003</v>
      </c>
      <c r="Z135" s="156">
        <v>0</v>
      </c>
      <c r="AA135" s="157">
        <f>Z135*K135</f>
        <v>0</v>
      </c>
      <c r="AR135" s="14" t="s">
        <v>135</v>
      </c>
      <c r="AT135" s="14" t="s">
        <v>131</v>
      </c>
      <c r="AU135" s="14" t="s">
        <v>109</v>
      </c>
      <c r="AY135" s="14" t="s">
        <v>130</v>
      </c>
      <c r="BE135" s="97">
        <f>IF(U135="základná",N135,0)</f>
        <v>0</v>
      </c>
      <c r="BF135" s="97">
        <f>IF(U135="znížená",N135,0)</f>
        <v>0</v>
      </c>
      <c r="BG135" s="97">
        <f>IF(U135="zákl. prenesená",N135,0)</f>
        <v>0</v>
      </c>
      <c r="BH135" s="97">
        <f>IF(U135="zníž. prenesená",N135,0)</f>
        <v>0</v>
      </c>
      <c r="BI135" s="97">
        <f>IF(U135="nulová",N135,0)</f>
        <v>0</v>
      </c>
      <c r="BJ135" s="14" t="s">
        <v>109</v>
      </c>
      <c r="BK135" s="97">
        <f>ROUND(L135*K135,2)</f>
        <v>0</v>
      </c>
      <c r="BL135" s="14" t="s">
        <v>135</v>
      </c>
      <c r="BM135" s="14" t="s">
        <v>163</v>
      </c>
    </row>
    <row r="136" spans="2:65" s="10" customFormat="1" ht="22.5" customHeight="1" x14ac:dyDescent="0.3">
      <c r="B136" s="158"/>
      <c r="C136" s="159"/>
      <c r="D136" s="159"/>
      <c r="E136" s="160" t="s">
        <v>3</v>
      </c>
      <c r="F136" s="240" t="s">
        <v>164</v>
      </c>
      <c r="G136" s="241"/>
      <c r="H136" s="241"/>
      <c r="I136" s="241"/>
      <c r="J136" s="159"/>
      <c r="K136" s="161">
        <v>359.07400000000001</v>
      </c>
      <c r="L136" s="159"/>
      <c r="M136" s="159"/>
      <c r="N136" s="159"/>
      <c r="O136" s="159"/>
      <c r="P136" s="159"/>
      <c r="Q136" s="159"/>
      <c r="R136" s="162"/>
      <c r="T136" s="163"/>
      <c r="U136" s="159"/>
      <c r="V136" s="159"/>
      <c r="W136" s="159"/>
      <c r="X136" s="159"/>
      <c r="Y136" s="159"/>
      <c r="Z136" s="159"/>
      <c r="AA136" s="164"/>
      <c r="AT136" s="165" t="s">
        <v>138</v>
      </c>
      <c r="AU136" s="165" t="s">
        <v>109</v>
      </c>
      <c r="AV136" s="10" t="s">
        <v>109</v>
      </c>
      <c r="AW136" s="10" t="s">
        <v>34</v>
      </c>
      <c r="AX136" s="10" t="s">
        <v>81</v>
      </c>
      <c r="AY136" s="165" t="s">
        <v>130</v>
      </c>
    </row>
    <row r="137" spans="2:65" s="9" customFormat="1" ht="29.85" customHeight="1" x14ac:dyDescent="0.3">
      <c r="B137" s="140"/>
      <c r="C137" s="141"/>
      <c r="D137" s="150" t="s">
        <v>103</v>
      </c>
      <c r="E137" s="150"/>
      <c r="F137" s="150"/>
      <c r="G137" s="150"/>
      <c r="H137" s="150"/>
      <c r="I137" s="150"/>
      <c r="J137" s="150"/>
      <c r="K137" s="150"/>
      <c r="L137" s="150"/>
      <c r="M137" s="150"/>
      <c r="N137" s="242">
        <f>BK137</f>
        <v>0</v>
      </c>
      <c r="O137" s="243"/>
      <c r="P137" s="243"/>
      <c r="Q137" s="243"/>
      <c r="R137" s="143"/>
      <c r="T137" s="144"/>
      <c r="U137" s="141"/>
      <c r="V137" s="141"/>
      <c r="W137" s="145">
        <f>SUM(W138:W150)</f>
        <v>0</v>
      </c>
      <c r="X137" s="141"/>
      <c r="Y137" s="145">
        <f>SUM(Y138:Y150)</f>
        <v>13.277149999999999</v>
      </c>
      <c r="Z137" s="141"/>
      <c r="AA137" s="146">
        <f>SUM(AA138:AA150)</f>
        <v>0</v>
      </c>
      <c r="AR137" s="147" t="s">
        <v>81</v>
      </c>
      <c r="AT137" s="148" t="s">
        <v>76</v>
      </c>
      <c r="AU137" s="148" t="s">
        <v>81</v>
      </c>
      <c r="AY137" s="147" t="s">
        <v>130</v>
      </c>
      <c r="BK137" s="149">
        <f>SUM(BK138:BK150)</f>
        <v>0</v>
      </c>
    </row>
    <row r="138" spans="2:65" s="1" customFormat="1" ht="31.5" customHeight="1" x14ac:dyDescent="0.3">
      <c r="B138" s="122"/>
      <c r="C138" s="151" t="s">
        <v>165</v>
      </c>
      <c r="D138" s="151" t="s">
        <v>131</v>
      </c>
      <c r="E138" s="152" t="s">
        <v>166</v>
      </c>
      <c r="F138" s="231" t="s">
        <v>167</v>
      </c>
      <c r="G138" s="232"/>
      <c r="H138" s="232"/>
      <c r="I138" s="232"/>
      <c r="J138" s="153" t="s">
        <v>168</v>
      </c>
      <c r="K138" s="154">
        <v>4</v>
      </c>
      <c r="L138" s="228">
        <v>0</v>
      </c>
      <c r="M138" s="232"/>
      <c r="N138" s="233">
        <f t="shared" ref="N138:N150" si="5">ROUND(L138*K138,2)</f>
        <v>0</v>
      </c>
      <c r="O138" s="232"/>
      <c r="P138" s="232"/>
      <c r="Q138" s="232"/>
      <c r="R138" s="124"/>
      <c r="T138" s="155" t="s">
        <v>3</v>
      </c>
      <c r="U138" s="40" t="s">
        <v>44</v>
      </c>
      <c r="V138" s="32"/>
      <c r="W138" s="156">
        <f t="shared" ref="W138:W150" si="6">V138*K138</f>
        <v>0</v>
      </c>
      <c r="X138" s="156">
        <v>0.22133</v>
      </c>
      <c r="Y138" s="156">
        <f t="shared" ref="Y138:Y150" si="7">X138*K138</f>
        <v>0.88532</v>
      </c>
      <c r="Z138" s="156">
        <v>0</v>
      </c>
      <c r="AA138" s="157">
        <f t="shared" ref="AA138:AA150" si="8">Z138*K138</f>
        <v>0</v>
      </c>
      <c r="AR138" s="14" t="s">
        <v>135</v>
      </c>
      <c r="AT138" s="14" t="s">
        <v>131</v>
      </c>
      <c r="AU138" s="14" t="s">
        <v>109</v>
      </c>
      <c r="AY138" s="14" t="s">
        <v>130</v>
      </c>
      <c r="BE138" s="97">
        <f t="shared" ref="BE138:BE150" si="9">IF(U138="základná",N138,0)</f>
        <v>0</v>
      </c>
      <c r="BF138" s="97">
        <f t="shared" ref="BF138:BF150" si="10">IF(U138="znížená",N138,0)</f>
        <v>0</v>
      </c>
      <c r="BG138" s="97">
        <f t="shared" ref="BG138:BG150" si="11">IF(U138="zákl. prenesená",N138,0)</f>
        <v>0</v>
      </c>
      <c r="BH138" s="97">
        <f t="shared" ref="BH138:BH150" si="12">IF(U138="zníž. prenesená",N138,0)</f>
        <v>0</v>
      </c>
      <c r="BI138" s="97">
        <f t="shared" ref="BI138:BI150" si="13">IF(U138="nulová",N138,0)</f>
        <v>0</v>
      </c>
      <c r="BJ138" s="14" t="s">
        <v>109</v>
      </c>
      <c r="BK138" s="97">
        <f t="shared" ref="BK138:BK150" si="14">ROUND(L138*K138,2)</f>
        <v>0</v>
      </c>
      <c r="BL138" s="14" t="s">
        <v>135</v>
      </c>
      <c r="BM138" s="14" t="s">
        <v>169</v>
      </c>
    </row>
    <row r="139" spans="2:65" s="1" customFormat="1" ht="44.25" customHeight="1" x14ac:dyDescent="0.3">
      <c r="B139" s="122"/>
      <c r="C139" s="166" t="s">
        <v>170</v>
      </c>
      <c r="D139" s="166" t="s">
        <v>171</v>
      </c>
      <c r="E139" s="167" t="s">
        <v>172</v>
      </c>
      <c r="F139" s="236" t="s">
        <v>173</v>
      </c>
      <c r="G139" s="237"/>
      <c r="H139" s="237"/>
      <c r="I139" s="237"/>
      <c r="J139" s="168" t="s">
        <v>168</v>
      </c>
      <c r="K139" s="169">
        <v>1</v>
      </c>
      <c r="L139" s="238">
        <v>0</v>
      </c>
      <c r="M139" s="237"/>
      <c r="N139" s="239">
        <f t="shared" si="5"/>
        <v>0</v>
      </c>
      <c r="O139" s="232"/>
      <c r="P139" s="232"/>
      <c r="Q139" s="232"/>
      <c r="R139" s="124"/>
      <c r="T139" s="155" t="s">
        <v>3</v>
      </c>
      <c r="U139" s="40" t="s">
        <v>44</v>
      </c>
      <c r="V139" s="32"/>
      <c r="W139" s="156">
        <f t="shared" si="6"/>
        <v>0</v>
      </c>
      <c r="X139" s="156">
        <v>0</v>
      </c>
      <c r="Y139" s="156">
        <f t="shared" si="7"/>
        <v>0</v>
      </c>
      <c r="Z139" s="156">
        <v>0</v>
      </c>
      <c r="AA139" s="157">
        <f t="shared" si="8"/>
        <v>0</v>
      </c>
      <c r="AR139" s="14" t="s">
        <v>165</v>
      </c>
      <c r="AT139" s="14" t="s">
        <v>171</v>
      </c>
      <c r="AU139" s="14" t="s">
        <v>109</v>
      </c>
      <c r="AY139" s="14" t="s">
        <v>130</v>
      </c>
      <c r="BE139" s="97">
        <f t="shared" si="9"/>
        <v>0</v>
      </c>
      <c r="BF139" s="97">
        <f t="shared" si="10"/>
        <v>0</v>
      </c>
      <c r="BG139" s="97">
        <f t="shared" si="11"/>
        <v>0</v>
      </c>
      <c r="BH139" s="97">
        <f t="shared" si="12"/>
        <v>0</v>
      </c>
      <c r="BI139" s="97">
        <f t="shared" si="13"/>
        <v>0</v>
      </c>
      <c r="BJ139" s="14" t="s">
        <v>109</v>
      </c>
      <c r="BK139" s="97">
        <f t="shared" si="14"/>
        <v>0</v>
      </c>
      <c r="BL139" s="14" t="s">
        <v>135</v>
      </c>
      <c r="BM139" s="14" t="s">
        <v>174</v>
      </c>
    </row>
    <row r="140" spans="2:65" s="1" customFormat="1" ht="44.25" customHeight="1" x14ac:dyDescent="0.3">
      <c r="B140" s="122"/>
      <c r="C140" s="166" t="s">
        <v>175</v>
      </c>
      <c r="D140" s="166" t="s">
        <v>171</v>
      </c>
      <c r="E140" s="167" t="s">
        <v>176</v>
      </c>
      <c r="F140" s="236" t="s">
        <v>177</v>
      </c>
      <c r="G140" s="237"/>
      <c r="H140" s="237"/>
      <c r="I140" s="237"/>
      <c r="J140" s="168" t="s">
        <v>168</v>
      </c>
      <c r="K140" s="169">
        <v>1</v>
      </c>
      <c r="L140" s="238">
        <v>0</v>
      </c>
      <c r="M140" s="237"/>
      <c r="N140" s="239">
        <f t="shared" si="5"/>
        <v>0</v>
      </c>
      <c r="O140" s="232"/>
      <c r="P140" s="232"/>
      <c r="Q140" s="232"/>
      <c r="R140" s="124"/>
      <c r="T140" s="155" t="s">
        <v>3</v>
      </c>
      <c r="U140" s="40" t="s">
        <v>44</v>
      </c>
      <c r="V140" s="32"/>
      <c r="W140" s="156">
        <f t="shared" si="6"/>
        <v>0</v>
      </c>
      <c r="X140" s="156">
        <v>0</v>
      </c>
      <c r="Y140" s="156">
        <f t="shared" si="7"/>
        <v>0</v>
      </c>
      <c r="Z140" s="156">
        <v>0</v>
      </c>
      <c r="AA140" s="157">
        <f t="shared" si="8"/>
        <v>0</v>
      </c>
      <c r="AR140" s="14" t="s">
        <v>165</v>
      </c>
      <c r="AT140" s="14" t="s">
        <v>171</v>
      </c>
      <c r="AU140" s="14" t="s">
        <v>109</v>
      </c>
      <c r="AY140" s="14" t="s">
        <v>130</v>
      </c>
      <c r="BE140" s="97">
        <f t="shared" si="9"/>
        <v>0</v>
      </c>
      <c r="BF140" s="97">
        <f t="shared" si="10"/>
        <v>0</v>
      </c>
      <c r="BG140" s="97">
        <f t="shared" si="11"/>
        <v>0</v>
      </c>
      <c r="BH140" s="97">
        <f t="shared" si="12"/>
        <v>0</v>
      </c>
      <c r="BI140" s="97">
        <f t="shared" si="13"/>
        <v>0</v>
      </c>
      <c r="BJ140" s="14" t="s">
        <v>109</v>
      </c>
      <c r="BK140" s="97">
        <f t="shared" si="14"/>
        <v>0</v>
      </c>
      <c r="BL140" s="14" t="s">
        <v>135</v>
      </c>
      <c r="BM140" s="14" t="s">
        <v>178</v>
      </c>
    </row>
    <row r="141" spans="2:65" s="1" customFormat="1" ht="44.25" customHeight="1" x14ac:dyDescent="0.3">
      <c r="B141" s="122"/>
      <c r="C141" s="166" t="s">
        <v>179</v>
      </c>
      <c r="D141" s="166" t="s">
        <v>171</v>
      </c>
      <c r="E141" s="167" t="s">
        <v>180</v>
      </c>
      <c r="F141" s="236" t="s">
        <v>181</v>
      </c>
      <c r="G141" s="237"/>
      <c r="H141" s="237"/>
      <c r="I141" s="237"/>
      <c r="J141" s="168" t="s">
        <v>168</v>
      </c>
      <c r="K141" s="169">
        <v>2</v>
      </c>
      <c r="L141" s="238">
        <v>0</v>
      </c>
      <c r="M141" s="237"/>
      <c r="N141" s="239">
        <f t="shared" si="5"/>
        <v>0</v>
      </c>
      <c r="O141" s="232"/>
      <c r="P141" s="232"/>
      <c r="Q141" s="232"/>
      <c r="R141" s="124"/>
      <c r="T141" s="155" t="s">
        <v>3</v>
      </c>
      <c r="U141" s="40" t="s">
        <v>44</v>
      </c>
      <c r="V141" s="32"/>
      <c r="W141" s="156">
        <f t="shared" si="6"/>
        <v>0</v>
      </c>
      <c r="X141" s="156">
        <v>0</v>
      </c>
      <c r="Y141" s="156">
        <f t="shared" si="7"/>
        <v>0</v>
      </c>
      <c r="Z141" s="156">
        <v>0</v>
      </c>
      <c r="AA141" s="157">
        <f t="shared" si="8"/>
        <v>0</v>
      </c>
      <c r="AR141" s="14" t="s">
        <v>165</v>
      </c>
      <c r="AT141" s="14" t="s">
        <v>171</v>
      </c>
      <c r="AU141" s="14" t="s">
        <v>109</v>
      </c>
      <c r="AY141" s="14" t="s">
        <v>130</v>
      </c>
      <c r="BE141" s="97">
        <f t="shared" si="9"/>
        <v>0</v>
      </c>
      <c r="BF141" s="97">
        <f t="shared" si="10"/>
        <v>0</v>
      </c>
      <c r="BG141" s="97">
        <f t="shared" si="11"/>
        <v>0</v>
      </c>
      <c r="BH141" s="97">
        <f t="shared" si="12"/>
        <v>0</v>
      </c>
      <c r="BI141" s="97">
        <f t="shared" si="13"/>
        <v>0</v>
      </c>
      <c r="BJ141" s="14" t="s">
        <v>109</v>
      </c>
      <c r="BK141" s="97">
        <f t="shared" si="14"/>
        <v>0</v>
      </c>
      <c r="BL141" s="14" t="s">
        <v>135</v>
      </c>
      <c r="BM141" s="14" t="s">
        <v>182</v>
      </c>
    </row>
    <row r="142" spans="2:65" s="1" customFormat="1" ht="22.5" customHeight="1" x14ac:dyDescent="0.3">
      <c r="B142" s="122"/>
      <c r="C142" s="166" t="s">
        <v>183</v>
      </c>
      <c r="D142" s="166" t="s">
        <v>171</v>
      </c>
      <c r="E142" s="167" t="s">
        <v>184</v>
      </c>
      <c r="F142" s="236" t="s">
        <v>185</v>
      </c>
      <c r="G142" s="237"/>
      <c r="H142" s="237"/>
      <c r="I142" s="237"/>
      <c r="J142" s="168" t="s">
        <v>168</v>
      </c>
      <c r="K142" s="169">
        <v>9</v>
      </c>
      <c r="L142" s="238">
        <v>0</v>
      </c>
      <c r="M142" s="237"/>
      <c r="N142" s="239">
        <f t="shared" si="5"/>
        <v>0</v>
      </c>
      <c r="O142" s="232"/>
      <c r="P142" s="232"/>
      <c r="Q142" s="232"/>
      <c r="R142" s="124"/>
      <c r="T142" s="155" t="s">
        <v>3</v>
      </c>
      <c r="U142" s="40" t="s">
        <v>44</v>
      </c>
      <c r="V142" s="32"/>
      <c r="W142" s="156">
        <f t="shared" si="6"/>
        <v>0</v>
      </c>
      <c r="X142" s="156">
        <v>1.4E-3</v>
      </c>
      <c r="Y142" s="156">
        <f t="shared" si="7"/>
        <v>1.26E-2</v>
      </c>
      <c r="Z142" s="156">
        <v>0</v>
      </c>
      <c r="AA142" s="157">
        <f t="shared" si="8"/>
        <v>0</v>
      </c>
      <c r="AR142" s="14" t="s">
        <v>165</v>
      </c>
      <c r="AT142" s="14" t="s">
        <v>171</v>
      </c>
      <c r="AU142" s="14" t="s">
        <v>109</v>
      </c>
      <c r="AY142" s="14" t="s">
        <v>130</v>
      </c>
      <c r="BE142" s="97">
        <f t="shared" si="9"/>
        <v>0</v>
      </c>
      <c r="BF142" s="97">
        <f t="shared" si="10"/>
        <v>0</v>
      </c>
      <c r="BG142" s="97">
        <f t="shared" si="11"/>
        <v>0</v>
      </c>
      <c r="BH142" s="97">
        <f t="shared" si="12"/>
        <v>0</v>
      </c>
      <c r="BI142" s="97">
        <f t="shared" si="13"/>
        <v>0</v>
      </c>
      <c r="BJ142" s="14" t="s">
        <v>109</v>
      </c>
      <c r="BK142" s="97">
        <f t="shared" si="14"/>
        <v>0</v>
      </c>
      <c r="BL142" s="14" t="s">
        <v>135</v>
      </c>
      <c r="BM142" s="14" t="s">
        <v>186</v>
      </c>
    </row>
    <row r="143" spans="2:65" s="1" customFormat="1" ht="22.5" customHeight="1" x14ac:dyDescent="0.3">
      <c r="B143" s="122"/>
      <c r="C143" s="166" t="s">
        <v>187</v>
      </c>
      <c r="D143" s="166" t="s">
        <v>171</v>
      </c>
      <c r="E143" s="167" t="s">
        <v>188</v>
      </c>
      <c r="F143" s="236" t="s">
        <v>189</v>
      </c>
      <c r="G143" s="237"/>
      <c r="H143" s="237"/>
      <c r="I143" s="237"/>
      <c r="J143" s="168" t="s">
        <v>168</v>
      </c>
      <c r="K143" s="169">
        <v>8</v>
      </c>
      <c r="L143" s="238">
        <v>0</v>
      </c>
      <c r="M143" s="237"/>
      <c r="N143" s="239">
        <f t="shared" si="5"/>
        <v>0</v>
      </c>
      <c r="O143" s="232"/>
      <c r="P143" s="232"/>
      <c r="Q143" s="232"/>
      <c r="R143" s="124"/>
      <c r="T143" s="155" t="s">
        <v>3</v>
      </c>
      <c r="U143" s="40" t="s">
        <v>44</v>
      </c>
      <c r="V143" s="32"/>
      <c r="W143" s="156">
        <f t="shared" si="6"/>
        <v>0</v>
      </c>
      <c r="X143" s="156">
        <v>0</v>
      </c>
      <c r="Y143" s="156">
        <f t="shared" si="7"/>
        <v>0</v>
      </c>
      <c r="Z143" s="156">
        <v>0</v>
      </c>
      <c r="AA143" s="157">
        <f t="shared" si="8"/>
        <v>0</v>
      </c>
      <c r="AR143" s="14" t="s">
        <v>165</v>
      </c>
      <c r="AT143" s="14" t="s">
        <v>171</v>
      </c>
      <c r="AU143" s="14" t="s">
        <v>109</v>
      </c>
      <c r="AY143" s="14" t="s">
        <v>130</v>
      </c>
      <c r="BE143" s="97">
        <f t="shared" si="9"/>
        <v>0</v>
      </c>
      <c r="BF143" s="97">
        <f t="shared" si="10"/>
        <v>0</v>
      </c>
      <c r="BG143" s="97">
        <f t="shared" si="11"/>
        <v>0</v>
      </c>
      <c r="BH143" s="97">
        <f t="shared" si="12"/>
        <v>0</v>
      </c>
      <c r="BI143" s="97">
        <f t="shared" si="13"/>
        <v>0</v>
      </c>
      <c r="BJ143" s="14" t="s">
        <v>109</v>
      </c>
      <c r="BK143" s="97">
        <f t="shared" si="14"/>
        <v>0</v>
      </c>
      <c r="BL143" s="14" t="s">
        <v>135</v>
      </c>
      <c r="BM143" s="14" t="s">
        <v>190</v>
      </c>
    </row>
    <row r="144" spans="2:65" s="1" customFormat="1" ht="22.5" customHeight="1" x14ac:dyDescent="0.3">
      <c r="B144" s="122"/>
      <c r="C144" s="166" t="s">
        <v>191</v>
      </c>
      <c r="D144" s="166" t="s">
        <v>171</v>
      </c>
      <c r="E144" s="167" t="s">
        <v>192</v>
      </c>
      <c r="F144" s="236" t="s">
        <v>193</v>
      </c>
      <c r="G144" s="237"/>
      <c r="H144" s="237"/>
      <c r="I144" s="237"/>
      <c r="J144" s="168" t="s">
        <v>168</v>
      </c>
      <c r="K144" s="169">
        <v>2</v>
      </c>
      <c r="L144" s="238">
        <v>0</v>
      </c>
      <c r="M144" s="237"/>
      <c r="N144" s="239">
        <f t="shared" si="5"/>
        <v>0</v>
      </c>
      <c r="O144" s="232"/>
      <c r="P144" s="232"/>
      <c r="Q144" s="232"/>
      <c r="R144" s="124"/>
      <c r="T144" s="155" t="s">
        <v>3</v>
      </c>
      <c r="U144" s="40" t="s">
        <v>44</v>
      </c>
      <c r="V144" s="32"/>
      <c r="W144" s="156">
        <f t="shared" si="6"/>
        <v>0</v>
      </c>
      <c r="X144" s="156">
        <v>0</v>
      </c>
      <c r="Y144" s="156">
        <f t="shared" si="7"/>
        <v>0</v>
      </c>
      <c r="Z144" s="156">
        <v>0</v>
      </c>
      <c r="AA144" s="157">
        <f t="shared" si="8"/>
        <v>0</v>
      </c>
      <c r="AR144" s="14" t="s">
        <v>165</v>
      </c>
      <c r="AT144" s="14" t="s">
        <v>171</v>
      </c>
      <c r="AU144" s="14" t="s">
        <v>109</v>
      </c>
      <c r="AY144" s="14" t="s">
        <v>130</v>
      </c>
      <c r="BE144" s="97">
        <f t="shared" si="9"/>
        <v>0</v>
      </c>
      <c r="BF144" s="97">
        <f t="shared" si="10"/>
        <v>0</v>
      </c>
      <c r="BG144" s="97">
        <f t="shared" si="11"/>
        <v>0</v>
      </c>
      <c r="BH144" s="97">
        <f t="shared" si="12"/>
        <v>0</v>
      </c>
      <c r="BI144" s="97">
        <f t="shared" si="13"/>
        <v>0</v>
      </c>
      <c r="BJ144" s="14" t="s">
        <v>109</v>
      </c>
      <c r="BK144" s="97">
        <f t="shared" si="14"/>
        <v>0</v>
      </c>
      <c r="BL144" s="14" t="s">
        <v>135</v>
      </c>
      <c r="BM144" s="14" t="s">
        <v>194</v>
      </c>
    </row>
    <row r="145" spans="2:65" s="1" customFormat="1" ht="31.5" customHeight="1" x14ac:dyDescent="0.3">
      <c r="B145" s="122"/>
      <c r="C145" s="151" t="s">
        <v>195</v>
      </c>
      <c r="D145" s="151" t="s">
        <v>131</v>
      </c>
      <c r="E145" s="152" t="s">
        <v>196</v>
      </c>
      <c r="F145" s="231" t="s">
        <v>197</v>
      </c>
      <c r="G145" s="232"/>
      <c r="H145" s="232"/>
      <c r="I145" s="232"/>
      <c r="J145" s="153" t="s">
        <v>168</v>
      </c>
      <c r="K145" s="154">
        <v>1</v>
      </c>
      <c r="L145" s="228">
        <v>0</v>
      </c>
      <c r="M145" s="232"/>
      <c r="N145" s="233">
        <f t="shared" si="5"/>
        <v>0</v>
      </c>
      <c r="O145" s="232"/>
      <c r="P145" s="232"/>
      <c r="Q145" s="232"/>
      <c r="R145" s="124"/>
      <c r="T145" s="155" t="s">
        <v>3</v>
      </c>
      <c r="U145" s="40" t="s">
        <v>44</v>
      </c>
      <c r="V145" s="32"/>
      <c r="W145" s="156">
        <f t="shared" si="6"/>
        <v>0</v>
      </c>
      <c r="X145" s="156">
        <v>9.6984899999999996</v>
      </c>
      <c r="Y145" s="156">
        <f t="shared" si="7"/>
        <v>9.6984899999999996</v>
      </c>
      <c r="Z145" s="156">
        <v>0</v>
      </c>
      <c r="AA145" s="157">
        <f t="shared" si="8"/>
        <v>0</v>
      </c>
      <c r="AR145" s="14" t="s">
        <v>135</v>
      </c>
      <c r="AT145" s="14" t="s">
        <v>131</v>
      </c>
      <c r="AU145" s="14" t="s">
        <v>109</v>
      </c>
      <c r="AY145" s="14" t="s">
        <v>130</v>
      </c>
      <c r="BE145" s="97">
        <f t="shared" si="9"/>
        <v>0</v>
      </c>
      <c r="BF145" s="97">
        <f t="shared" si="10"/>
        <v>0</v>
      </c>
      <c r="BG145" s="97">
        <f t="shared" si="11"/>
        <v>0</v>
      </c>
      <c r="BH145" s="97">
        <f t="shared" si="12"/>
        <v>0</v>
      </c>
      <c r="BI145" s="97">
        <f t="shared" si="13"/>
        <v>0</v>
      </c>
      <c r="BJ145" s="14" t="s">
        <v>109</v>
      </c>
      <c r="BK145" s="97">
        <f t="shared" si="14"/>
        <v>0</v>
      </c>
      <c r="BL145" s="14" t="s">
        <v>135</v>
      </c>
      <c r="BM145" s="14" t="s">
        <v>198</v>
      </c>
    </row>
    <row r="146" spans="2:65" s="1" customFormat="1" ht="44.25" customHeight="1" x14ac:dyDescent="0.3">
      <c r="B146" s="122"/>
      <c r="C146" s="151" t="s">
        <v>199</v>
      </c>
      <c r="D146" s="151" t="s">
        <v>131</v>
      </c>
      <c r="E146" s="152" t="s">
        <v>200</v>
      </c>
      <c r="F146" s="231" t="s">
        <v>201</v>
      </c>
      <c r="G146" s="232"/>
      <c r="H146" s="232"/>
      <c r="I146" s="232"/>
      <c r="J146" s="153" t="s">
        <v>202</v>
      </c>
      <c r="K146" s="154">
        <v>6</v>
      </c>
      <c r="L146" s="228">
        <v>0</v>
      </c>
      <c r="M146" s="232"/>
      <c r="N146" s="233">
        <f t="shared" si="5"/>
        <v>0</v>
      </c>
      <c r="O146" s="232"/>
      <c r="P146" s="232"/>
      <c r="Q146" s="232"/>
      <c r="R146" s="124"/>
      <c r="T146" s="155" t="s">
        <v>3</v>
      </c>
      <c r="U146" s="40" t="s">
        <v>44</v>
      </c>
      <c r="V146" s="32"/>
      <c r="W146" s="156">
        <f t="shared" si="6"/>
        <v>0</v>
      </c>
      <c r="X146" s="156">
        <v>0.14679</v>
      </c>
      <c r="Y146" s="156">
        <f t="shared" si="7"/>
        <v>0.88074000000000008</v>
      </c>
      <c r="Z146" s="156">
        <v>0</v>
      </c>
      <c r="AA146" s="157">
        <f t="shared" si="8"/>
        <v>0</v>
      </c>
      <c r="AR146" s="14" t="s">
        <v>135</v>
      </c>
      <c r="AT146" s="14" t="s">
        <v>131</v>
      </c>
      <c r="AU146" s="14" t="s">
        <v>109</v>
      </c>
      <c r="AY146" s="14" t="s">
        <v>130</v>
      </c>
      <c r="BE146" s="97">
        <f t="shared" si="9"/>
        <v>0</v>
      </c>
      <c r="BF146" s="97">
        <f t="shared" si="10"/>
        <v>0</v>
      </c>
      <c r="BG146" s="97">
        <f t="shared" si="11"/>
        <v>0</v>
      </c>
      <c r="BH146" s="97">
        <f t="shared" si="12"/>
        <v>0</v>
      </c>
      <c r="BI146" s="97">
        <f t="shared" si="13"/>
        <v>0</v>
      </c>
      <c r="BJ146" s="14" t="s">
        <v>109</v>
      </c>
      <c r="BK146" s="97">
        <f t="shared" si="14"/>
        <v>0</v>
      </c>
      <c r="BL146" s="14" t="s">
        <v>135</v>
      </c>
      <c r="BM146" s="14" t="s">
        <v>203</v>
      </c>
    </row>
    <row r="147" spans="2:65" s="1" customFormat="1" ht="31.5" customHeight="1" x14ac:dyDescent="0.3">
      <c r="B147" s="122"/>
      <c r="C147" s="166" t="s">
        <v>204</v>
      </c>
      <c r="D147" s="166" t="s">
        <v>171</v>
      </c>
      <c r="E147" s="167" t="s">
        <v>205</v>
      </c>
      <c r="F147" s="236" t="s">
        <v>206</v>
      </c>
      <c r="G147" s="237"/>
      <c r="H147" s="237"/>
      <c r="I147" s="237"/>
      <c r="J147" s="168" t="s">
        <v>168</v>
      </c>
      <c r="K147" s="169">
        <v>6</v>
      </c>
      <c r="L147" s="238">
        <v>0</v>
      </c>
      <c r="M147" s="237"/>
      <c r="N147" s="239">
        <f t="shared" si="5"/>
        <v>0</v>
      </c>
      <c r="O147" s="232"/>
      <c r="P147" s="232"/>
      <c r="Q147" s="232"/>
      <c r="R147" s="124"/>
      <c r="T147" s="155" t="s">
        <v>3</v>
      </c>
      <c r="U147" s="40" t="s">
        <v>44</v>
      </c>
      <c r="V147" s="32"/>
      <c r="W147" s="156">
        <f t="shared" si="6"/>
        <v>0</v>
      </c>
      <c r="X147" s="156">
        <v>0.22</v>
      </c>
      <c r="Y147" s="156">
        <f t="shared" si="7"/>
        <v>1.32</v>
      </c>
      <c r="Z147" s="156">
        <v>0</v>
      </c>
      <c r="AA147" s="157">
        <f t="shared" si="8"/>
        <v>0</v>
      </c>
      <c r="AR147" s="14" t="s">
        <v>165</v>
      </c>
      <c r="AT147" s="14" t="s">
        <v>171</v>
      </c>
      <c r="AU147" s="14" t="s">
        <v>109</v>
      </c>
      <c r="AY147" s="14" t="s">
        <v>130</v>
      </c>
      <c r="BE147" s="97">
        <f t="shared" si="9"/>
        <v>0</v>
      </c>
      <c r="BF147" s="97">
        <f t="shared" si="10"/>
        <v>0</v>
      </c>
      <c r="BG147" s="97">
        <f t="shared" si="11"/>
        <v>0</v>
      </c>
      <c r="BH147" s="97">
        <f t="shared" si="12"/>
        <v>0</v>
      </c>
      <c r="BI147" s="97">
        <f t="shared" si="13"/>
        <v>0</v>
      </c>
      <c r="BJ147" s="14" t="s">
        <v>109</v>
      </c>
      <c r="BK147" s="97">
        <f t="shared" si="14"/>
        <v>0</v>
      </c>
      <c r="BL147" s="14" t="s">
        <v>135</v>
      </c>
      <c r="BM147" s="14" t="s">
        <v>207</v>
      </c>
    </row>
    <row r="148" spans="2:65" s="1" customFormat="1" ht="44.25" customHeight="1" x14ac:dyDescent="0.3">
      <c r="B148" s="122"/>
      <c r="C148" s="166" t="s">
        <v>208</v>
      </c>
      <c r="D148" s="166" t="s">
        <v>171</v>
      </c>
      <c r="E148" s="167" t="s">
        <v>209</v>
      </c>
      <c r="F148" s="236" t="s">
        <v>210</v>
      </c>
      <c r="G148" s="237"/>
      <c r="H148" s="237"/>
      <c r="I148" s="237"/>
      <c r="J148" s="168" t="s">
        <v>168</v>
      </c>
      <c r="K148" s="169">
        <v>12</v>
      </c>
      <c r="L148" s="238">
        <v>0</v>
      </c>
      <c r="M148" s="237"/>
      <c r="N148" s="239">
        <f t="shared" si="5"/>
        <v>0</v>
      </c>
      <c r="O148" s="232"/>
      <c r="P148" s="232"/>
      <c r="Q148" s="232"/>
      <c r="R148" s="124"/>
      <c r="T148" s="155" t="s">
        <v>3</v>
      </c>
      <c r="U148" s="40" t="s">
        <v>44</v>
      </c>
      <c r="V148" s="32"/>
      <c r="W148" s="156">
        <f t="shared" si="6"/>
        <v>0</v>
      </c>
      <c r="X148" s="156">
        <v>0.04</v>
      </c>
      <c r="Y148" s="156">
        <f t="shared" si="7"/>
        <v>0.48</v>
      </c>
      <c r="Z148" s="156">
        <v>0</v>
      </c>
      <c r="AA148" s="157">
        <f t="shared" si="8"/>
        <v>0</v>
      </c>
      <c r="AR148" s="14" t="s">
        <v>165</v>
      </c>
      <c r="AT148" s="14" t="s">
        <v>171</v>
      </c>
      <c r="AU148" s="14" t="s">
        <v>109</v>
      </c>
      <c r="AY148" s="14" t="s">
        <v>130</v>
      </c>
      <c r="BE148" s="97">
        <f t="shared" si="9"/>
        <v>0</v>
      </c>
      <c r="BF148" s="97">
        <f t="shared" si="10"/>
        <v>0</v>
      </c>
      <c r="BG148" s="97">
        <f t="shared" si="11"/>
        <v>0</v>
      </c>
      <c r="BH148" s="97">
        <f t="shared" si="12"/>
        <v>0</v>
      </c>
      <c r="BI148" s="97">
        <f t="shared" si="13"/>
        <v>0</v>
      </c>
      <c r="BJ148" s="14" t="s">
        <v>109</v>
      </c>
      <c r="BK148" s="97">
        <f t="shared" si="14"/>
        <v>0</v>
      </c>
      <c r="BL148" s="14" t="s">
        <v>135</v>
      </c>
      <c r="BM148" s="14" t="s">
        <v>211</v>
      </c>
    </row>
    <row r="149" spans="2:65" s="1" customFormat="1" ht="44.25" customHeight="1" x14ac:dyDescent="0.3">
      <c r="B149" s="122"/>
      <c r="C149" s="151" t="s">
        <v>212</v>
      </c>
      <c r="D149" s="151" t="s">
        <v>131</v>
      </c>
      <c r="E149" s="152" t="s">
        <v>213</v>
      </c>
      <c r="F149" s="231" t="s">
        <v>214</v>
      </c>
      <c r="G149" s="232"/>
      <c r="H149" s="232"/>
      <c r="I149" s="232"/>
      <c r="J149" s="153" t="s">
        <v>215</v>
      </c>
      <c r="K149" s="154">
        <v>2.5920000000000001</v>
      </c>
      <c r="L149" s="228">
        <v>0</v>
      </c>
      <c r="M149" s="232"/>
      <c r="N149" s="233">
        <f t="shared" si="5"/>
        <v>0</v>
      </c>
      <c r="O149" s="232"/>
      <c r="P149" s="232"/>
      <c r="Q149" s="232"/>
      <c r="R149" s="124"/>
      <c r="T149" s="155" t="s">
        <v>3</v>
      </c>
      <c r="U149" s="40" t="s">
        <v>44</v>
      </c>
      <c r="V149" s="32"/>
      <c r="W149" s="156">
        <f t="shared" si="6"/>
        <v>0</v>
      </c>
      <c r="X149" s="156">
        <v>0</v>
      </c>
      <c r="Y149" s="156">
        <f t="shared" si="7"/>
        <v>0</v>
      </c>
      <c r="Z149" s="156">
        <v>0</v>
      </c>
      <c r="AA149" s="157">
        <f t="shared" si="8"/>
        <v>0</v>
      </c>
      <c r="AR149" s="14" t="s">
        <v>135</v>
      </c>
      <c r="AT149" s="14" t="s">
        <v>131</v>
      </c>
      <c r="AU149" s="14" t="s">
        <v>109</v>
      </c>
      <c r="AY149" s="14" t="s">
        <v>130</v>
      </c>
      <c r="BE149" s="97">
        <f t="shared" si="9"/>
        <v>0</v>
      </c>
      <c r="BF149" s="97">
        <f t="shared" si="10"/>
        <v>0</v>
      </c>
      <c r="BG149" s="97">
        <f t="shared" si="11"/>
        <v>0</v>
      </c>
      <c r="BH149" s="97">
        <f t="shared" si="12"/>
        <v>0</v>
      </c>
      <c r="BI149" s="97">
        <f t="shared" si="13"/>
        <v>0</v>
      </c>
      <c r="BJ149" s="14" t="s">
        <v>109</v>
      </c>
      <c r="BK149" s="97">
        <f t="shared" si="14"/>
        <v>0</v>
      </c>
      <c r="BL149" s="14" t="s">
        <v>135</v>
      </c>
      <c r="BM149" s="14" t="s">
        <v>216</v>
      </c>
    </row>
    <row r="150" spans="2:65" s="1" customFormat="1" ht="31.5" customHeight="1" x14ac:dyDescent="0.3">
      <c r="B150" s="122"/>
      <c r="C150" s="151" t="s">
        <v>8</v>
      </c>
      <c r="D150" s="151" t="s">
        <v>131</v>
      </c>
      <c r="E150" s="152" t="s">
        <v>217</v>
      </c>
      <c r="F150" s="231" t="s">
        <v>218</v>
      </c>
      <c r="G150" s="232"/>
      <c r="H150" s="232"/>
      <c r="I150" s="232"/>
      <c r="J150" s="153" t="s">
        <v>215</v>
      </c>
      <c r="K150" s="154">
        <v>2.5920000000000001</v>
      </c>
      <c r="L150" s="228">
        <v>0</v>
      </c>
      <c r="M150" s="232"/>
      <c r="N150" s="233">
        <f t="shared" si="5"/>
        <v>0</v>
      </c>
      <c r="O150" s="232"/>
      <c r="P150" s="232"/>
      <c r="Q150" s="232"/>
      <c r="R150" s="124"/>
      <c r="T150" s="155" t="s">
        <v>3</v>
      </c>
      <c r="U150" s="40" t="s">
        <v>44</v>
      </c>
      <c r="V150" s="32"/>
      <c r="W150" s="156">
        <f t="shared" si="6"/>
        <v>0</v>
      </c>
      <c r="X150" s="156">
        <v>0</v>
      </c>
      <c r="Y150" s="156">
        <f t="shared" si="7"/>
        <v>0</v>
      </c>
      <c r="Z150" s="156">
        <v>0</v>
      </c>
      <c r="AA150" s="157">
        <f t="shared" si="8"/>
        <v>0</v>
      </c>
      <c r="AR150" s="14" t="s">
        <v>135</v>
      </c>
      <c r="AT150" s="14" t="s">
        <v>131</v>
      </c>
      <c r="AU150" s="14" t="s">
        <v>109</v>
      </c>
      <c r="AY150" s="14" t="s">
        <v>130</v>
      </c>
      <c r="BE150" s="97">
        <f t="shared" si="9"/>
        <v>0</v>
      </c>
      <c r="BF150" s="97">
        <f t="shared" si="10"/>
        <v>0</v>
      </c>
      <c r="BG150" s="97">
        <f t="shared" si="11"/>
        <v>0</v>
      </c>
      <c r="BH150" s="97">
        <f t="shared" si="12"/>
        <v>0</v>
      </c>
      <c r="BI150" s="97">
        <f t="shared" si="13"/>
        <v>0</v>
      </c>
      <c r="BJ150" s="14" t="s">
        <v>109</v>
      </c>
      <c r="BK150" s="97">
        <f t="shared" si="14"/>
        <v>0</v>
      </c>
      <c r="BL150" s="14" t="s">
        <v>135</v>
      </c>
      <c r="BM150" s="14" t="s">
        <v>219</v>
      </c>
    </row>
    <row r="151" spans="2:65" s="9" customFormat="1" ht="29.85" customHeight="1" x14ac:dyDescent="0.3">
      <c r="B151" s="140"/>
      <c r="C151" s="141"/>
      <c r="D151" s="150" t="s">
        <v>104</v>
      </c>
      <c r="E151" s="150"/>
      <c r="F151" s="150"/>
      <c r="G151" s="150"/>
      <c r="H151" s="150"/>
      <c r="I151" s="150"/>
      <c r="J151" s="150"/>
      <c r="K151" s="150"/>
      <c r="L151" s="150"/>
      <c r="M151" s="150"/>
      <c r="N151" s="234">
        <f>BK151</f>
        <v>0</v>
      </c>
      <c r="O151" s="235"/>
      <c r="P151" s="235"/>
      <c r="Q151" s="235"/>
      <c r="R151" s="143"/>
      <c r="T151" s="144"/>
      <c r="U151" s="141"/>
      <c r="V151" s="141"/>
      <c r="W151" s="145">
        <f>W152</f>
        <v>0</v>
      </c>
      <c r="X151" s="141"/>
      <c r="Y151" s="145">
        <f>Y152</f>
        <v>0</v>
      </c>
      <c r="Z151" s="141"/>
      <c r="AA151" s="146">
        <f>AA152</f>
        <v>0</v>
      </c>
      <c r="AR151" s="147" t="s">
        <v>81</v>
      </c>
      <c r="AT151" s="148" t="s">
        <v>76</v>
      </c>
      <c r="AU151" s="148" t="s">
        <v>81</v>
      </c>
      <c r="AY151" s="147" t="s">
        <v>130</v>
      </c>
      <c r="BK151" s="149">
        <f>BK152</f>
        <v>0</v>
      </c>
    </row>
    <row r="152" spans="2:65" s="1" customFormat="1" ht="31.5" customHeight="1" x14ac:dyDescent="0.3">
      <c r="B152" s="122"/>
      <c r="C152" s="151" t="s">
        <v>220</v>
      </c>
      <c r="D152" s="151" t="s">
        <v>131</v>
      </c>
      <c r="E152" s="152" t="s">
        <v>221</v>
      </c>
      <c r="F152" s="231" t="s">
        <v>222</v>
      </c>
      <c r="G152" s="232"/>
      <c r="H152" s="232"/>
      <c r="I152" s="232"/>
      <c r="J152" s="153" t="s">
        <v>215</v>
      </c>
      <c r="K152" s="154">
        <v>211.28200000000001</v>
      </c>
      <c r="L152" s="228">
        <v>0</v>
      </c>
      <c r="M152" s="232"/>
      <c r="N152" s="233">
        <f>ROUND(L152*K152,2)</f>
        <v>0</v>
      </c>
      <c r="O152" s="232"/>
      <c r="P152" s="232"/>
      <c r="Q152" s="232"/>
      <c r="R152" s="124"/>
      <c r="T152" s="155" t="s">
        <v>3</v>
      </c>
      <c r="U152" s="40" t="s">
        <v>44</v>
      </c>
      <c r="V152" s="32"/>
      <c r="W152" s="156">
        <f>V152*K152</f>
        <v>0</v>
      </c>
      <c r="X152" s="156">
        <v>0</v>
      </c>
      <c r="Y152" s="156">
        <f>X152*K152</f>
        <v>0</v>
      </c>
      <c r="Z152" s="156">
        <v>0</v>
      </c>
      <c r="AA152" s="157">
        <f>Z152*K152</f>
        <v>0</v>
      </c>
      <c r="AR152" s="14" t="s">
        <v>135</v>
      </c>
      <c r="AT152" s="14" t="s">
        <v>131</v>
      </c>
      <c r="AU152" s="14" t="s">
        <v>109</v>
      </c>
      <c r="AY152" s="14" t="s">
        <v>130</v>
      </c>
      <c r="BE152" s="97">
        <f>IF(U152="základná",N152,0)</f>
        <v>0</v>
      </c>
      <c r="BF152" s="97">
        <f>IF(U152="znížená",N152,0)</f>
        <v>0</v>
      </c>
      <c r="BG152" s="97">
        <f>IF(U152="zákl. prenesená",N152,0)</f>
        <v>0</v>
      </c>
      <c r="BH152" s="97">
        <f>IF(U152="zníž. prenesená",N152,0)</f>
        <v>0</v>
      </c>
      <c r="BI152" s="97">
        <f>IF(U152="nulová",N152,0)</f>
        <v>0</v>
      </c>
      <c r="BJ152" s="14" t="s">
        <v>109</v>
      </c>
      <c r="BK152" s="97">
        <f>ROUND(L152*K152,2)</f>
        <v>0</v>
      </c>
      <c r="BL152" s="14" t="s">
        <v>135</v>
      </c>
      <c r="BM152" s="14" t="s">
        <v>223</v>
      </c>
    </row>
    <row r="153" spans="2:65" s="1" customFormat="1" ht="49.9" customHeight="1" x14ac:dyDescent="0.35">
      <c r="B153" s="31"/>
      <c r="C153" s="32"/>
      <c r="D153" s="142" t="s">
        <v>224</v>
      </c>
      <c r="E153" s="32"/>
      <c r="F153" s="32"/>
      <c r="G153" s="32"/>
      <c r="H153" s="32"/>
      <c r="I153" s="32"/>
      <c r="J153" s="32"/>
      <c r="K153" s="32"/>
      <c r="L153" s="32"/>
      <c r="M153" s="32"/>
      <c r="N153" s="223">
        <f>BK153</f>
        <v>0</v>
      </c>
      <c r="O153" s="224"/>
      <c r="P153" s="224"/>
      <c r="Q153" s="224"/>
      <c r="R153" s="33"/>
      <c r="T153" s="70"/>
      <c r="U153" s="32"/>
      <c r="V153" s="32"/>
      <c r="W153" s="32"/>
      <c r="X153" s="32"/>
      <c r="Y153" s="32"/>
      <c r="Z153" s="32"/>
      <c r="AA153" s="71"/>
      <c r="AT153" s="14" t="s">
        <v>76</v>
      </c>
      <c r="AU153" s="14" t="s">
        <v>77</v>
      </c>
      <c r="AY153" s="14" t="s">
        <v>225</v>
      </c>
      <c r="BK153" s="97">
        <f>SUM(BK154:BK156)</f>
        <v>0</v>
      </c>
    </row>
    <row r="154" spans="2:65" s="1" customFormat="1" ht="22.35" customHeight="1" x14ac:dyDescent="0.3">
      <c r="B154" s="31"/>
      <c r="C154" s="170" t="s">
        <v>3</v>
      </c>
      <c r="D154" s="170" t="s">
        <v>131</v>
      </c>
      <c r="E154" s="171" t="s">
        <v>3</v>
      </c>
      <c r="F154" s="226" t="s">
        <v>3</v>
      </c>
      <c r="G154" s="227"/>
      <c r="H154" s="227"/>
      <c r="I154" s="227"/>
      <c r="J154" s="172" t="s">
        <v>3</v>
      </c>
      <c r="K154" s="173"/>
      <c r="L154" s="228"/>
      <c r="M154" s="229"/>
      <c r="N154" s="230">
        <f>BK154</f>
        <v>0</v>
      </c>
      <c r="O154" s="229"/>
      <c r="P154" s="229"/>
      <c r="Q154" s="229"/>
      <c r="R154" s="33"/>
      <c r="T154" s="155" t="s">
        <v>3</v>
      </c>
      <c r="U154" s="174" t="s">
        <v>44</v>
      </c>
      <c r="V154" s="32"/>
      <c r="W154" s="32"/>
      <c r="X154" s="32"/>
      <c r="Y154" s="32"/>
      <c r="Z154" s="32"/>
      <c r="AA154" s="71"/>
      <c r="AT154" s="14" t="s">
        <v>225</v>
      </c>
      <c r="AU154" s="14" t="s">
        <v>81</v>
      </c>
      <c r="AY154" s="14" t="s">
        <v>225</v>
      </c>
      <c r="BE154" s="97">
        <f>IF(U154="základná",N154,0)</f>
        <v>0</v>
      </c>
      <c r="BF154" s="97">
        <f>IF(U154="znížená",N154,0)</f>
        <v>0</v>
      </c>
      <c r="BG154" s="97">
        <f>IF(U154="zákl. prenesená",N154,0)</f>
        <v>0</v>
      </c>
      <c r="BH154" s="97">
        <f>IF(U154="zníž. prenesená",N154,0)</f>
        <v>0</v>
      </c>
      <c r="BI154" s="97">
        <f>IF(U154="nulová",N154,0)</f>
        <v>0</v>
      </c>
      <c r="BJ154" s="14" t="s">
        <v>109</v>
      </c>
      <c r="BK154" s="97">
        <f>L154*K154</f>
        <v>0</v>
      </c>
    </row>
    <row r="155" spans="2:65" s="1" customFormat="1" ht="22.35" customHeight="1" x14ac:dyDescent="0.3">
      <c r="B155" s="31"/>
      <c r="C155" s="170" t="s">
        <v>3</v>
      </c>
      <c r="D155" s="170" t="s">
        <v>131</v>
      </c>
      <c r="E155" s="171" t="s">
        <v>3</v>
      </c>
      <c r="F155" s="226" t="s">
        <v>3</v>
      </c>
      <c r="G155" s="227"/>
      <c r="H155" s="227"/>
      <c r="I155" s="227"/>
      <c r="J155" s="172" t="s">
        <v>3</v>
      </c>
      <c r="K155" s="173"/>
      <c r="L155" s="228"/>
      <c r="M155" s="229"/>
      <c r="N155" s="230">
        <f>BK155</f>
        <v>0</v>
      </c>
      <c r="O155" s="229"/>
      <c r="P155" s="229"/>
      <c r="Q155" s="229"/>
      <c r="R155" s="33"/>
      <c r="T155" s="155" t="s">
        <v>3</v>
      </c>
      <c r="U155" s="174" t="s">
        <v>44</v>
      </c>
      <c r="V155" s="32"/>
      <c r="W155" s="32"/>
      <c r="X155" s="32"/>
      <c r="Y155" s="32"/>
      <c r="Z155" s="32"/>
      <c r="AA155" s="71"/>
      <c r="AT155" s="14" t="s">
        <v>225</v>
      </c>
      <c r="AU155" s="14" t="s">
        <v>81</v>
      </c>
      <c r="AY155" s="14" t="s">
        <v>225</v>
      </c>
      <c r="BE155" s="97">
        <f>IF(U155="základná",N155,0)</f>
        <v>0</v>
      </c>
      <c r="BF155" s="97">
        <f>IF(U155="znížená",N155,0)</f>
        <v>0</v>
      </c>
      <c r="BG155" s="97">
        <f>IF(U155="zákl. prenesená",N155,0)</f>
        <v>0</v>
      </c>
      <c r="BH155" s="97">
        <f>IF(U155="zníž. prenesená",N155,0)</f>
        <v>0</v>
      </c>
      <c r="BI155" s="97">
        <f>IF(U155="nulová",N155,0)</f>
        <v>0</v>
      </c>
      <c r="BJ155" s="14" t="s">
        <v>109</v>
      </c>
      <c r="BK155" s="97">
        <f>L155*K155</f>
        <v>0</v>
      </c>
    </row>
    <row r="156" spans="2:65" s="1" customFormat="1" ht="22.35" customHeight="1" x14ac:dyDescent="0.3">
      <c r="B156" s="31"/>
      <c r="C156" s="170" t="s">
        <v>3</v>
      </c>
      <c r="D156" s="170" t="s">
        <v>131</v>
      </c>
      <c r="E156" s="171" t="s">
        <v>3</v>
      </c>
      <c r="F156" s="226" t="s">
        <v>3</v>
      </c>
      <c r="G156" s="227"/>
      <c r="H156" s="227"/>
      <c r="I156" s="227"/>
      <c r="J156" s="172" t="s">
        <v>3</v>
      </c>
      <c r="K156" s="173"/>
      <c r="L156" s="228"/>
      <c r="M156" s="229"/>
      <c r="N156" s="230">
        <f>BK156</f>
        <v>0</v>
      </c>
      <c r="O156" s="229"/>
      <c r="P156" s="229"/>
      <c r="Q156" s="229"/>
      <c r="R156" s="33"/>
      <c r="T156" s="155" t="s">
        <v>3</v>
      </c>
      <c r="U156" s="174" t="s">
        <v>44</v>
      </c>
      <c r="V156" s="52"/>
      <c r="W156" s="52"/>
      <c r="X156" s="52"/>
      <c r="Y156" s="52"/>
      <c r="Z156" s="52"/>
      <c r="AA156" s="54"/>
      <c r="AT156" s="14" t="s">
        <v>225</v>
      </c>
      <c r="AU156" s="14" t="s">
        <v>81</v>
      </c>
      <c r="AY156" s="14" t="s">
        <v>225</v>
      </c>
      <c r="BE156" s="97">
        <f>IF(U156="základná",N156,0)</f>
        <v>0</v>
      </c>
      <c r="BF156" s="97">
        <f>IF(U156="znížená",N156,0)</f>
        <v>0</v>
      </c>
      <c r="BG156" s="97">
        <f>IF(U156="zákl. prenesená",N156,0)</f>
        <v>0</v>
      </c>
      <c r="BH156" s="97">
        <f>IF(U156="zníž. prenesená",N156,0)</f>
        <v>0</v>
      </c>
      <c r="BI156" s="97">
        <f>IF(U156="nulová",N156,0)</f>
        <v>0</v>
      </c>
      <c r="BJ156" s="14" t="s">
        <v>109</v>
      </c>
      <c r="BK156" s="97">
        <f>L156*K156</f>
        <v>0</v>
      </c>
    </row>
    <row r="157" spans="2:65" s="1" customFormat="1" ht="6.95" customHeight="1" x14ac:dyDescent="0.3">
      <c r="B157" s="55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7"/>
    </row>
  </sheetData>
  <mergeCells count="151">
    <mergeCell ref="C2:Q2"/>
    <mergeCell ref="C4:Q4"/>
    <mergeCell ref="F6:P6"/>
    <mergeCell ref="O8:P8"/>
    <mergeCell ref="O10:P10"/>
    <mergeCell ref="O11:P11"/>
    <mergeCell ref="O13:P13"/>
    <mergeCell ref="E14:L14"/>
    <mergeCell ref="O14:P14"/>
    <mergeCell ref="O16:P16"/>
    <mergeCell ref="O17:P17"/>
    <mergeCell ref="O19:P19"/>
    <mergeCell ref="O20:P20"/>
    <mergeCell ref="E23:L23"/>
    <mergeCell ref="M26:P26"/>
    <mergeCell ref="M27:P27"/>
    <mergeCell ref="M29:P29"/>
    <mergeCell ref="H31:J31"/>
    <mergeCell ref="M31:P31"/>
    <mergeCell ref="H32:J32"/>
    <mergeCell ref="M32:P32"/>
    <mergeCell ref="H33:J33"/>
    <mergeCell ref="M33:P33"/>
    <mergeCell ref="H34:J34"/>
    <mergeCell ref="M34:P34"/>
    <mergeCell ref="H35:J35"/>
    <mergeCell ref="M35:P35"/>
    <mergeCell ref="L37:P37"/>
    <mergeCell ref="C76:Q76"/>
    <mergeCell ref="F78:P78"/>
    <mergeCell ref="M80:P80"/>
    <mergeCell ref="M82:Q82"/>
    <mergeCell ref="M83:Q83"/>
    <mergeCell ref="C85:G85"/>
    <mergeCell ref="N85:Q85"/>
    <mergeCell ref="N87:Q87"/>
    <mergeCell ref="N88:Q88"/>
    <mergeCell ref="N89:Q89"/>
    <mergeCell ref="N90:Q90"/>
    <mergeCell ref="N91:Q91"/>
    <mergeCell ref="N92:Q92"/>
    <mergeCell ref="N93:Q93"/>
    <mergeCell ref="N95:Q95"/>
    <mergeCell ref="D96:H96"/>
    <mergeCell ref="N96:Q96"/>
    <mergeCell ref="D97:H97"/>
    <mergeCell ref="N97:Q97"/>
    <mergeCell ref="D98:H98"/>
    <mergeCell ref="N98:Q98"/>
    <mergeCell ref="D99:H99"/>
    <mergeCell ref="N99:Q99"/>
    <mergeCell ref="D100:H100"/>
    <mergeCell ref="N100:Q100"/>
    <mergeCell ref="N101:Q101"/>
    <mergeCell ref="L103:Q103"/>
    <mergeCell ref="C109:Q109"/>
    <mergeCell ref="F111:P111"/>
    <mergeCell ref="M113:P113"/>
    <mergeCell ref="M115:Q115"/>
    <mergeCell ref="M116:Q116"/>
    <mergeCell ref="F118:I118"/>
    <mergeCell ref="L118:M118"/>
    <mergeCell ref="N118:Q118"/>
    <mergeCell ref="F122:I122"/>
    <mergeCell ref="L122:M122"/>
    <mergeCell ref="N122:Q122"/>
    <mergeCell ref="N119:Q119"/>
    <mergeCell ref="N120:Q120"/>
    <mergeCell ref="N121:Q121"/>
    <mergeCell ref="F123:I123"/>
    <mergeCell ref="F124:I124"/>
    <mergeCell ref="L124:M124"/>
    <mergeCell ref="N124:Q124"/>
    <mergeCell ref="F125:I125"/>
    <mergeCell ref="F127:I127"/>
    <mergeCell ref="L127:M127"/>
    <mergeCell ref="N127:Q127"/>
    <mergeCell ref="F128:I128"/>
    <mergeCell ref="N126:Q126"/>
    <mergeCell ref="F129:I129"/>
    <mergeCell ref="L129:M129"/>
    <mergeCell ref="N129:Q129"/>
    <mergeCell ref="F130:I130"/>
    <mergeCell ref="F131:I131"/>
    <mergeCell ref="L131:M131"/>
    <mergeCell ref="N131:Q131"/>
    <mergeCell ref="F132:I132"/>
    <mergeCell ref="F133:I133"/>
    <mergeCell ref="L133:M133"/>
    <mergeCell ref="N133:Q133"/>
    <mergeCell ref="F134:I134"/>
    <mergeCell ref="F135:I135"/>
    <mergeCell ref="L135:M135"/>
    <mergeCell ref="N135:Q135"/>
    <mergeCell ref="F136:I136"/>
    <mergeCell ref="F138:I138"/>
    <mergeCell ref="L138:M138"/>
    <mergeCell ref="N138:Q138"/>
    <mergeCell ref="F139:I139"/>
    <mergeCell ref="L139:M139"/>
    <mergeCell ref="N139:Q139"/>
    <mergeCell ref="N137:Q137"/>
    <mergeCell ref="F145:I145"/>
    <mergeCell ref="L145:M145"/>
    <mergeCell ref="N145:Q145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56:I156"/>
    <mergeCell ref="L156:M156"/>
    <mergeCell ref="N156:Q156"/>
    <mergeCell ref="F149:I149"/>
    <mergeCell ref="L149:M149"/>
    <mergeCell ref="N149:Q149"/>
    <mergeCell ref="F150:I150"/>
    <mergeCell ref="L150:M150"/>
    <mergeCell ref="N150:Q150"/>
    <mergeCell ref="F152:I152"/>
    <mergeCell ref="L152:M152"/>
    <mergeCell ref="N152:Q152"/>
    <mergeCell ref="N151:Q151"/>
    <mergeCell ref="N153:Q153"/>
    <mergeCell ref="H1:K1"/>
    <mergeCell ref="S2:AC2"/>
    <mergeCell ref="F154:I154"/>
    <mergeCell ref="L154:M154"/>
    <mergeCell ref="N154:Q154"/>
    <mergeCell ref="F155:I155"/>
    <mergeCell ref="L155:M155"/>
    <mergeCell ref="N155:Q15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3:I143"/>
    <mergeCell ref="L143:M143"/>
    <mergeCell ref="N143:Q143"/>
    <mergeCell ref="F144:I144"/>
    <mergeCell ref="L144:M144"/>
    <mergeCell ref="N144:Q144"/>
  </mergeCells>
  <dataValidations count="2">
    <dataValidation type="list" allowBlank="1" showInputMessage="1" showErrorMessage="1" error="Povolené sú hodnoty K a M." sqref="D154:D157">
      <formula1>"K,M"</formula1>
    </dataValidation>
    <dataValidation type="list" allowBlank="1" showInputMessage="1" showErrorMessage="1" error="Povolené sú hodnoty základná, znížená, nulová." sqref="U154:U157">
      <formula1>"základná,znížená,nulová"</formula1>
    </dataValidation>
  </dataValidations>
  <hyperlinks>
    <hyperlink ref="F1:G1" location="C2" tooltip="Krycí list rozpočtu" display="1) Krycí list rozpočtu"/>
    <hyperlink ref="H1:K1" location="C85" tooltip="Rekapitulácia rozpočtu" display="2) Rekapitulácia rozpočtu"/>
    <hyperlink ref="L1" location="C118" tooltip="Rozpočet" display="3) Rozpočet"/>
    <hyperlink ref="S1:T1" location="'Rekapitulácia stavby'!C2" tooltip="Rekapitulácia stavby" display="Rekapitulácia stavby"/>
  </hyperlinks>
  <pageMargins left="0.58333330000000005" right="0.58333330000000005" top="0.5" bottom="0.46666669999999999" header="0" footer="0"/>
  <pageSetup paperSize="9" scale="96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MST-2019-001 - Rekonštruk...</vt:lpstr>
      <vt:lpstr>'MST-2019-001 - Rekonštruk...'!Názvy_tlače</vt:lpstr>
      <vt:lpstr>'Rekapitulácia stavby'!Názvy_tlače</vt:lpstr>
      <vt:lpstr>'MST-2019-001 - Rekonštruk...'!Oblasť_tlače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 Dreveňák</dc:creator>
  <cp:lastModifiedBy>IVANČOVÁ Ivana</cp:lastModifiedBy>
  <dcterms:created xsi:type="dcterms:W3CDTF">2019-07-09T08:19:19Z</dcterms:created>
  <dcterms:modified xsi:type="dcterms:W3CDTF">2019-08-08T21:05:59Z</dcterms:modified>
</cp:coreProperties>
</file>